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fy-my.sharepoint.com/personal/praveen_krishna_sifycorp_com/Documents/CORPORATE COMMUNICATIONS/Press Release - Financials/Q2 FY 24-25/EARNINGS RELEASE INPUTS/PRESS RELEASE/"/>
    </mc:Choice>
  </mc:AlternateContent>
  <xr:revisionPtr revIDLastSave="4" documentId="8_{174C70B0-DCB0-44C1-90EF-6B7C6094CDE5}" xr6:coauthVersionLast="47" xr6:coauthVersionMax="47" xr10:uidLastSave="{245579EB-F128-4DA0-A042-7405BDE7E6A9}"/>
  <bookViews>
    <workbookView xWindow="-110" yWindow="-110" windowWidth="22780" windowHeight="14540" firstSheet="4" activeTab="4" xr2:uid="{00000000-000D-0000-FFFF-FFFF00000000}"/>
  </bookViews>
  <sheets>
    <sheet name="Ind AS 116 Impact" sheetId="5" state="hidden" r:id="rId1"/>
    <sheet name="Press Release March 20 New" sheetId="3" state="hidden" r:id="rId2"/>
    <sheet name="Press Release Jun 24" sheetId="6" state="hidden" r:id="rId3"/>
    <sheet name="Press Release Jun 24 IFRS 1 (2)" sheetId="9" state="hidden" r:id="rId4"/>
    <sheet name="Press Release Sep 24 IFRS 18" sheetId="8" r:id="rId5"/>
    <sheet name="Q225 vs Q2 24" sheetId="10" r:id="rId6"/>
    <sheet name="Other Info" sheetId="7" state="hidden" r:id="rId7"/>
  </sheets>
  <definedNames>
    <definedName name="BuiltIn_Print_Area">#REF!</definedName>
    <definedName name="_xlnm.Print_Area" localSheetId="2">'Press Release Jun 24'!$C$5:$G$38</definedName>
    <definedName name="_xlnm.Print_Area" localSheetId="3">'Press Release Jun 24 IFRS 1 (2)'!$C$5:$G$38</definedName>
    <definedName name="_xlnm.Print_Area" localSheetId="1">'Press Release March 20 New'!$B$1:$F$36</definedName>
    <definedName name="_xlnm.Print_Area" localSheetId="4">'Press Release Sep 24 IFRS 18'!$C$1:$F$53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0" l="1"/>
  <c r="G11" i="10"/>
  <c r="F11" i="10"/>
  <c r="D11" i="10"/>
  <c r="C11" i="10"/>
  <c r="B11" i="10"/>
  <c r="E10" i="10"/>
  <c r="I9" i="10"/>
  <c r="E9" i="10"/>
  <c r="I8" i="10"/>
  <c r="E8" i="10"/>
  <c r="I7" i="10"/>
  <c r="E7" i="10"/>
  <c r="E11" i="10" s="1"/>
  <c r="E18" i="10" s="1"/>
  <c r="E20" i="10" s="1"/>
  <c r="I11" i="10" l="1"/>
  <c r="I18" i="10" s="1"/>
  <c r="I20" i="10" s="1"/>
  <c r="E55" i="8" l="1"/>
  <c r="F55" i="8"/>
  <c r="D55" i="8"/>
  <c r="E51" i="8"/>
  <c r="D51" i="8"/>
  <c r="E19" i="8"/>
  <c r="D9" i="8"/>
  <c r="D10" i="8"/>
  <c r="J37" i="8" l="1"/>
  <c r="D37" i="8" s="1"/>
  <c r="J33" i="8"/>
  <c r="D33" i="8" s="1"/>
  <c r="J36" i="8"/>
  <c r="D36" i="8" s="1"/>
  <c r="J34" i="8"/>
  <c r="D34" i="8" s="1"/>
  <c r="K49" i="8"/>
  <c r="K24" i="8" l="1"/>
  <c r="L24" i="8" s="1"/>
  <c r="K22" i="8"/>
  <c r="L22" i="8" s="1"/>
  <c r="K21" i="8"/>
  <c r="L21" i="8" s="1"/>
  <c r="D23" i="8"/>
  <c r="G23" i="8" s="1"/>
  <c r="D19" i="8"/>
  <c r="G19" i="8" s="1"/>
  <c r="D18" i="8"/>
  <c r="G18" i="8" s="1"/>
  <c r="D16" i="8"/>
  <c r="G16" i="8" s="1"/>
  <c r="D14" i="8"/>
  <c r="G14" i="8" s="1"/>
  <c r="D13" i="8"/>
  <c r="G13" i="8" s="1"/>
  <c r="G12" i="8"/>
  <c r="G10" i="8"/>
  <c r="J20" i="8"/>
  <c r="J25" i="8" s="1"/>
  <c r="E32" i="8"/>
  <c r="E50" i="8"/>
  <c r="E48" i="8"/>
  <c r="E46" i="8"/>
  <c r="F51" i="8"/>
  <c r="F48" i="8"/>
  <c r="F46" i="8"/>
  <c r="E20" i="8"/>
  <c r="E25" i="8" s="1"/>
  <c r="E30" i="8" s="1"/>
  <c r="F30" i="8"/>
  <c r="F32" i="8"/>
  <c r="K14" i="8" l="1"/>
  <c r="L14" i="8" s="1"/>
  <c r="K18" i="8"/>
  <c r="L18" i="8" s="1"/>
  <c r="E52" i="8"/>
  <c r="K19" i="8"/>
  <c r="L19" i="8" s="1"/>
  <c r="D48" i="8"/>
  <c r="K48" i="8" s="1"/>
  <c r="L48" i="8" s="1"/>
  <c r="F52" i="8"/>
  <c r="D50" i="8"/>
  <c r="K50" i="8" s="1"/>
  <c r="L50" i="8" s="1"/>
  <c r="K16" i="8"/>
  <c r="L16" i="8" s="1"/>
  <c r="K23" i="8"/>
  <c r="L23" i="8" s="1"/>
  <c r="K13" i="8"/>
  <c r="L13" i="8" s="1"/>
  <c r="K12" i="8"/>
  <c r="L12" i="8" s="1"/>
  <c r="K51" i="8"/>
  <c r="L51" i="8" s="1"/>
  <c r="K10" i="8"/>
  <c r="L10" i="8" s="1"/>
  <c r="C30" i="8"/>
  <c r="D32" i="8"/>
  <c r="E33" i="9"/>
  <c r="D40" i="9" l="1"/>
  <c r="G36" i="9"/>
  <c r="M33" i="9" l="1"/>
  <c r="E31" i="9"/>
  <c r="K31" i="9" s="1"/>
  <c r="F31" i="9"/>
  <c r="L31" i="9" s="1"/>
  <c r="G31" i="9"/>
  <c r="M31" i="9" s="1"/>
  <c r="D31" i="9"/>
  <c r="J31" i="9" s="1"/>
  <c r="L33" i="9"/>
  <c r="K33" i="9"/>
  <c r="J33" i="9"/>
  <c r="E59" i="9"/>
  <c r="D46" i="9"/>
  <c r="M35" i="9"/>
  <c r="L35" i="9"/>
  <c r="K35" i="9"/>
  <c r="J35" i="9"/>
  <c r="J34" i="9"/>
  <c r="M34" i="9"/>
  <c r="L34" i="9"/>
  <c r="K34" i="9"/>
  <c r="M32" i="9"/>
  <c r="L32" i="9"/>
  <c r="K32" i="9"/>
  <c r="J32" i="9"/>
  <c r="M30" i="9"/>
  <c r="L30" i="9"/>
  <c r="K30" i="9"/>
  <c r="J30" i="9"/>
  <c r="M23" i="9"/>
  <c r="L23" i="9"/>
  <c r="K23" i="9"/>
  <c r="J23" i="9"/>
  <c r="M19" i="9"/>
  <c r="L19" i="9"/>
  <c r="K19" i="9"/>
  <c r="J19" i="9"/>
  <c r="M18" i="9"/>
  <c r="L18" i="9"/>
  <c r="K18" i="9"/>
  <c r="J18" i="9"/>
  <c r="M16" i="9"/>
  <c r="L16" i="9"/>
  <c r="K16" i="9"/>
  <c r="J16" i="9"/>
  <c r="M14" i="9"/>
  <c r="L14" i="9"/>
  <c r="K14" i="9"/>
  <c r="J14" i="9"/>
  <c r="M13" i="9"/>
  <c r="L13" i="9"/>
  <c r="K13" i="9"/>
  <c r="J13" i="9"/>
  <c r="M12" i="9"/>
  <c r="L12" i="9"/>
  <c r="K12" i="9"/>
  <c r="J12" i="9"/>
  <c r="G11" i="9"/>
  <c r="G15" i="9" s="1"/>
  <c r="F11" i="9"/>
  <c r="F15" i="9" s="1"/>
  <c r="E11" i="9"/>
  <c r="E15" i="9" s="1"/>
  <c r="D11" i="9"/>
  <c r="D15" i="9" s="1"/>
  <c r="D17" i="9" s="1"/>
  <c r="D20" i="9" s="1"/>
  <c r="D25" i="9" s="1"/>
  <c r="D29" i="9" s="1"/>
  <c r="M10" i="9"/>
  <c r="L10" i="9"/>
  <c r="K10" i="9"/>
  <c r="J10" i="9"/>
  <c r="M9" i="9"/>
  <c r="L9" i="9"/>
  <c r="K9" i="9"/>
  <c r="K11" i="9" s="1"/>
  <c r="K15" i="9" s="1"/>
  <c r="J9" i="9"/>
  <c r="D43" i="6"/>
  <c r="M47" i="6"/>
  <c r="M48" i="6"/>
  <c r="M46" i="6"/>
  <c r="M49" i="6"/>
  <c r="M24" i="6"/>
  <c r="N23" i="6"/>
  <c r="N22" i="6"/>
  <c r="N24" i="6"/>
  <c r="F14" i="6"/>
  <c r="G14" i="6"/>
  <c r="F36" i="6"/>
  <c r="F35" i="6"/>
  <c r="F33" i="6"/>
  <c r="F32" i="6"/>
  <c r="F31" i="6"/>
  <c r="F30" i="6"/>
  <c r="F21" i="6"/>
  <c r="F24" i="6"/>
  <c r="F28" i="6"/>
  <c r="F37" i="6"/>
  <c r="E36" i="6"/>
  <c r="E35" i="6"/>
  <c r="E33" i="6"/>
  <c r="E31" i="6"/>
  <c r="E30" i="6"/>
  <c r="E32" i="6"/>
  <c r="E14" i="6"/>
  <c r="E21" i="6"/>
  <c r="E24" i="6"/>
  <c r="E28" i="6"/>
  <c r="E37" i="6"/>
  <c r="G36" i="6"/>
  <c r="G35" i="6"/>
  <c r="G33" i="6"/>
  <c r="G32" i="6"/>
  <c r="G31" i="6"/>
  <c r="G30" i="6"/>
  <c r="G21" i="6"/>
  <c r="G24" i="6"/>
  <c r="G28" i="6"/>
  <c r="G37" i="6"/>
  <c r="D33" i="6"/>
  <c r="D35" i="6"/>
  <c r="J10" i="6"/>
  <c r="D36" i="6"/>
  <c r="D31" i="6"/>
  <c r="D30" i="6"/>
  <c r="D32" i="6"/>
  <c r="D14" i="6"/>
  <c r="D14" i="3"/>
  <c r="D21" i="3"/>
  <c r="D23" i="3"/>
  <c r="D27" i="3"/>
  <c r="D35" i="3"/>
  <c r="D29" i="3"/>
  <c r="D30" i="3"/>
  <c r="D31" i="3"/>
  <c r="D32" i="3"/>
  <c r="D34" i="3"/>
  <c r="F14" i="3"/>
  <c r="F21" i="3"/>
  <c r="F23" i="3"/>
  <c r="F27" i="3"/>
  <c r="F35" i="3"/>
  <c r="F29" i="3"/>
  <c r="F30" i="3"/>
  <c r="F31" i="3"/>
  <c r="F32" i="3"/>
  <c r="F34" i="3"/>
  <c r="C41" i="3"/>
  <c r="H9" i="5"/>
  <c r="J14" i="6"/>
  <c r="D21" i="6"/>
  <c r="D9" i="5"/>
  <c r="G9" i="5"/>
  <c r="D10" i="5"/>
  <c r="G10" i="5"/>
  <c r="E10" i="5"/>
  <c r="D24" i="6"/>
  <c r="J21" i="6"/>
  <c r="F9" i="5"/>
  <c r="H10" i="5"/>
  <c r="F10" i="5"/>
  <c r="J24" i="6"/>
  <c r="D28" i="6"/>
  <c r="E12" i="3"/>
  <c r="C12" i="3"/>
  <c r="D37" i="6"/>
  <c r="C18" i="3"/>
  <c r="C19" i="3"/>
  <c r="E30" i="3"/>
  <c r="C30" i="3"/>
  <c r="E32" i="3"/>
  <c r="E34" i="3"/>
  <c r="C34" i="3"/>
  <c r="C32" i="3"/>
  <c r="E31" i="3"/>
  <c r="C31" i="3"/>
  <c r="E29" i="3"/>
  <c r="C29" i="3"/>
  <c r="E14" i="3"/>
  <c r="C14" i="3"/>
  <c r="C21" i="3"/>
  <c r="E21" i="3"/>
  <c r="C23" i="3"/>
  <c r="E23" i="3"/>
  <c r="C27" i="3"/>
  <c r="C35" i="3"/>
  <c r="E27" i="3"/>
  <c r="E35" i="3"/>
  <c r="F39" i="8" l="1"/>
  <c r="K17" i="9"/>
  <c r="K20" i="9" s="1"/>
  <c r="K25" i="9" s="1"/>
  <c r="M11" i="9"/>
  <c r="M15" i="9" s="1"/>
  <c r="M17" i="9" s="1"/>
  <c r="M20" i="9" s="1"/>
  <c r="M25" i="9" s="1"/>
  <c r="L11" i="9"/>
  <c r="L15" i="9" s="1"/>
  <c r="L17" i="9" s="1"/>
  <c r="L20" i="9" s="1"/>
  <c r="L25" i="9" s="1"/>
  <c r="J11" i="9"/>
  <c r="J15" i="9" s="1"/>
  <c r="J17" i="9" s="1"/>
  <c r="J20" i="9" s="1"/>
  <c r="J25" i="9" s="1"/>
  <c r="D39" i="9"/>
  <c r="D41" i="9" s="1"/>
  <c r="F17" i="9"/>
  <c r="F20" i="9" s="1"/>
  <c r="F25" i="9" s="1"/>
  <c r="F29" i="9" s="1"/>
  <c r="F39" i="9" s="1"/>
  <c r="F41" i="9" s="1"/>
  <c r="E17" i="9"/>
  <c r="E20" i="9" s="1"/>
  <c r="E25" i="9" s="1"/>
  <c r="E29" i="9" s="1"/>
  <c r="E39" i="9" s="1"/>
  <c r="E41" i="9" s="1"/>
  <c r="G17" i="9"/>
  <c r="G20" i="9" s="1"/>
  <c r="G25" i="9" s="1"/>
  <c r="G29" i="9" s="1"/>
  <c r="G39" i="9" s="1"/>
  <c r="G41" i="9" s="1"/>
  <c r="E39" i="8" l="1"/>
  <c r="J29" i="9"/>
  <c r="J37" i="9" s="1"/>
  <c r="K29" i="9"/>
  <c r="K37" i="9" s="1"/>
  <c r="M29" i="9"/>
  <c r="M37" i="9" s="1"/>
  <c r="L29" i="9"/>
  <c r="L37" i="9" s="1"/>
  <c r="K9" i="8" l="1"/>
  <c r="L9" i="8" s="1"/>
  <c r="D11" i="8" l="1"/>
  <c r="G9" i="8"/>
  <c r="G11" i="8" s="1"/>
  <c r="G15" i="8" s="1"/>
  <c r="G17" i="8" s="1"/>
  <c r="G20" i="8" s="1"/>
  <c r="G25" i="8" s="1"/>
  <c r="D15" i="8" l="1"/>
  <c r="K11" i="8"/>
  <c r="L11" i="8" s="1"/>
  <c r="D17" i="8" l="1"/>
  <c r="D46" i="8"/>
  <c r="K15" i="8"/>
  <c r="L15" i="8" s="1"/>
  <c r="D52" i="8" l="1"/>
  <c r="K52" i="8" s="1"/>
  <c r="L52" i="8" s="1"/>
  <c r="K46" i="8"/>
  <c r="L46" i="8" s="1"/>
  <c r="K17" i="8"/>
  <c r="L17" i="8" s="1"/>
  <c r="D20" i="8"/>
  <c r="D25" i="8" l="1"/>
  <c r="K20" i="8"/>
  <c r="L20" i="8" s="1"/>
  <c r="K25" i="8" l="1"/>
  <c r="L25" i="8" s="1"/>
  <c r="D30" i="8"/>
  <c r="D39" i="8" s="1"/>
</calcChain>
</file>

<file path=xl/sharedStrings.xml><?xml version="1.0" encoding="utf-8"?>
<sst xmlns="http://schemas.openxmlformats.org/spreadsheetml/2006/main" count="237" uniqueCount="105">
  <si>
    <t xml:space="preserve">Sify Technologies Limited </t>
  </si>
  <si>
    <t>Unaudited Consolidated Income Statement as per IFRS</t>
  </si>
  <si>
    <t>(In INR millions)</t>
  </si>
  <si>
    <t xml:space="preserve">Quarter ended </t>
  </si>
  <si>
    <t xml:space="preserve">Year ended </t>
  </si>
  <si>
    <t>Description</t>
  </si>
  <si>
    <t>March</t>
  </si>
  <si>
    <t>(Audited)</t>
  </si>
  <si>
    <t>Revenue</t>
  </si>
  <si>
    <t>Cost of Revenues</t>
  </si>
  <si>
    <t>Selling, General and Administrative  Expenses</t>
  </si>
  <si>
    <t>EBITDA</t>
  </si>
  <si>
    <t>Depreciation and Amortisation expense</t>
  </si>
  <si>
    <t>Net Finance Expenses</t>
  </si>
  <si>
    <t>Profit before tax</t>
  </si>
  <si>
    <t>Income tax expense</t>
  </si>
  <si>
    <t>Profit for the period</t>
  </si>
  <si>
    <t xml:space="preserve">Profit attributable to: </t>
  </si>
  <si>
    <t>Reconciliation with Non-GAAP measure</t>
  </si>
  <si>
    <t>Add:</t>
  </si>
  <si>
    <t>Less:</t>
  </si>
  <si>
    <t>Other Income (including exchange gain)</t>
  </si>
  <si>
    <t>Other Expenses (including exchange loss)</t>
  </si>
  <si>
    <t xml:space="preserve"> Other Income (including exchange gain)</t>
  </si>
  <si>
    <t xml:space="preserve"> </t>
  </si>
  <si>
    <t>Impact</t>
  </si>
  <si>
    <t>EBITDA 18-19</t>
  </si>
  <si>
    <t>EBITDA Q4</t>
  </si>
  <si>
    <t>Cash Balance</t>
  </si>
  <si>
    <t>Capex Spent for the quarter</t>
  </si>
  <si>
    <t>Rs Million</t>
  </si>
  <si>
    <t xml:space="preserve">Ind AS 116 Implementation </t>
  </si>
  <si>
    <t>Before</t>
  </si>
  <si>
    <t>After</t>
  </si>
  <si>
    <t>% Before</t>
  </si>
  <si>
    <t>% After</t>
  </si>
  <si>
    <t>Current Tax</t>
  </si>
  <si>
    <t>Deferred Tax</t>
  </si>
  <si>
    <t xml:space="preserve">Deferred Tax </t>
  </si>
  <si>
    <t>June</t>
  </si>
  <si>
    <t>Q1 (CY) vs Q1 (PY)</t>
  </si>
  <si>
    <t>Rs Million (CY) - Q1</t>
  </si>
  <si>
    <t xml:space="preserve">FA </t>
  </si>
  <si>
    <t>IA</t>
  </si>
  <si>
    <t>ROU</t>
  </si>
  <si>
    <t>Cash Balance as at 31 Jun 2023</t>
  </si>
  <si>
    <t>Capex Spent for the Period Q1 23-24</t>
  </si>
  <si>
    <t>(IN INR MILLION)</t>
  </si>
  <si>
    <t>EQUITY</t>
  </si>
  <si>
    <t>BORROWINGS</t>
  </si>
  <si>
    <t>Long term</t>
  </si>
  <si>
    <t>Short term</t>
  </si>
  <si>
    <t>Gross Profit</t>
  </si>
  <si>
    <t>Other Operating Income</t>
  </si>
  <si>
    <t>Operating Profit</t>
  </si>
  <si>
    <t>Investment Income</t>
  </si>
  <si>
    <t>Profit before financing and income taxes</t>
  </si>
  <si>
    <t>Interest expenses on borrowings and lease liabilities</t>
  </si>
  <si>
    <t xml:space="preserve">Interest expenses on pension liabilities </t>
  </si>
  <si>
    <t>Cost of Sales</t>
  </si>
  <si>
    <t>Income Tax Expense</t>
  </si>
  <si>
    <t>Cash Balance as at 30 Jun 2024</t>
  </si>
  <si>
    <t>Capex Spent for the Period Q1 24-25</t>
  </si>
  <si>
    <t>Particulars</t>
  </si>
  <si>
    <t>Other Income (including exchange gain/loss)</t>
  </si>
  <si>
    <t>June 2024</t>
  </si>
  <si>
    <t>June 2023</t>
  </si>
  <si>
    <t>March 2024</t>
  </si>
  <si>
    <t xml:space="preserve">Profit/(Loss) before income taxes </t>
  </si>
  <si>
    <t>Profit/(Loss) for the period</t>
  </si>
  <si>
    <t>Impairment</t>
  </si>
  <si>
    <t>September 2024</t>
  </si>
  <si>
    <t>September 2023</t>
  </si>
  <si>
    <t>30.09.2024</t>
  </si>
  <si>
    <t>30.09.2023</t>
  </si>
  <si>
    <t>30.06.2024</t>
  </si>
  <si>
    <t>Half Year ended</t>
  </si>
  <si>
    <t>Profit attributable to:</t>
  </si>
  <si>
    <t>Q2 2024-25</t>
  </si>
  <si>
    <t>Q2 2023-24</t>
  </si>
  <si>
    <t>Network Services</t>
  </si>
  <si>
    <t>Data center  Services</t>
  </si>
  <si>
    <t>Digital Services</t>
  </si>
  <si>
    <t>Total</t>
  </si>
  <si>
    <t>Data center Services</t>
  </si>
  <si>
    <t>(A)</t>
  </si>
  <si>
    <t>(B)</t>
  </si>
  <si>
    <t>( C)</t>
  </si>
  <si>
    <t>(D)= (A)+(B)+(C)</t>
  </si>
  <si>
    <t>External customers Revenue</t>
  </si>
  <si>
    <t>Intersegment Revenue</t>
  </si>
  <si>
    <t xml:space="preserve"> -   </t>
  </si>
  <si>
    <t xml:space="preserve">  </t>
  </si>
  <si>
    <t>Operating Expense</t>
  </si>
  <si>
    <t>Intersegment Expense</t>
  </si>
  <si>
    <t>Segment Result</t>
  </si>
  <si>
    <t>Unallocated Expense:</t>
  </si>
  <si>
    <t>Support Service Unit Costs</t>
  </si>
  <si>
    <t>Depreciation &amp; Amortisation</t>
  </si>
  <si>
    <t>Other income / (expense), net</t>
  </si>
  <si>
    <t>Finance Income</t>
  </si>
  <si>
    <t>Finance Expense</t>
  </si>
  <si>
    <t>Profit / (loss) before tax</t>
  </si>
  <si>
    <t>Income taxes (expense) / benefit</t>
  </si>
  <si>
    <t>Profit / (loss) for the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</si>
</sst>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_(* #,##0_);_(* \(#,##0\);_(* &quot;&quot;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Trebuchet MS"/>
      <family val="2"/>
    </font>
    <font>
      <sz val="9"/>
      <name val="Trebuchet MS"/>
      <family val="2"/>
    </font>
    <font>
      <u/>
      <sz val="9"/>
      <name val="Trebuchet MS"/>
      <family val="2"/>
    </font>
    <font>
      <sz val="10"/>
      <name val="Arial"/>
      <family val="2"/>
    </font>
    <font>
      <sz val="10"/>
      <name val="Arial"/>
      <family val="2"/>
    </font>
    <font>
      <b/>
      <u/>
      <sz val="9"/>
      <name val="Trebuchet MS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6">
    <xf numFmtId="0" fontId="0" fillId="0" borderId="0" xfId="0"/>
    <xf numFmtId="0" fontId="3" fillId="0" borderId="0" xfId="2" applyFont="1"/>
    <xf numFmtId="1" fontId="4" fillId="0" borderId="0" xfId="2" applyNumberFormat="1" applyFont="1"/>
    <xf numFmtId="0" fontId="4" fillId="0" borderId="0" xfId="0" applyFont="1"/>
    <xf numFmtId="0" fontId="4" fillId="0" borderId="0" xfId="2" applyFont="1"/>
    <xf numFmtId="0" fontId="3" fillId="0" borderId="1" xfId="2" applyFont="1" applyBorder="1" applyAlignment="1">
      <alignment vertical="center"/>
    </xf>
    <xf numFmtId="0" fontId="3" fillId="0" borderId="2" xfId="2" applyFont="1" applyBorder="1"/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" vertical="center"/>
    </xf>
    <xf numFmtId="16" fontId="3" fillId="0" borderId="0" xfId="2" applyNumberFormat="1" applyFont="1" applyAlignment="1">
      <alignment horizontal="center"/>
    </xf>
    <xf numFmtId="16" fontId="3" fillId="0" borderId="5" xfId="2" applyNumberFormat="1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4" xfId="2" applyFont="1" applyBorder="1" applyAlignment="1">
      <alignment vertical="center"/>
    </xf>
    <xf numFmtId="0" fontId="3" fillId="0" borderId="6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4" fillId="0" borderId="4" xfId="2" applyFont="1" applyBorder="1"/>
    <xf numFmtId="0" fontId="4" fillId="0" borderId="0" xfId="0" applyFont="1" applyBorder="1"/>
    <xf numFmtId="0" fontId="4" fillId="0" borderId="5" xfId="2" applyFont="1" applyBorder="1"/>
    <xf numFmtId="165" fontId="4" fillId="0" borderId="0" xfId="1" applyNumberFormat="1" applyFont="1" applyFill="1" applyBorder="1"/>
    <xf numFmtId="165" fontId="4" fillId="0" borderId="5" xfId="1" applyNumberFormat="1" applyFont="1" applyFill="1" applyBorder="1"/>
    <xf numFmtId="165" fontId="4" fillId="0" borderId="0" xfId="2" applyNumberFormat="1" applyFont="1"/>
    <xf numFmtId="165" fontId="4" fillId="0" borderId="5" xfId="2" applyNumberFormat="1" applyFont="1" applyBorder="1"/>
    <xf numFmtId="0" fontId="3" fillId="0" borderId="4" xfId="2" applyFont="1" applyBorder="1"/>
    <xf numFmtId="165" fontId="3" fillId="0" borderId="8" xfId="1" applyNumberFormat="1" applyFont="1" applyFill="1" applyBorder="1"/>
    <xf numFmtId="165" fontId="3" fillId="0" borderId="9" xfId="1" applyNumberFormat="1" applyFont="1" applyFill="1" applyBorder="1"/>
    <xf numFmtId="165" fontId="4" fillId="0" borderId="10" xfId="1" applyNumberFormat="1" applyFont="1" applyFill="1" applyBorder="1"/>
    <xf numFmtId="165" fontId="4" fillId="0" borderId="11" xfId="1" applyNumberFormat="1" applyFont="1" applyFill="1" applyBorder="1"/>
    <xf numFmtId="165" fontId="3" fillId="0" borderId="12" xfId="1" applyNumberFormat="1" applyFont="1" applyFill="1" applyBorder="1"/>
    <xf numFmtId="165" fontId="3" fillId="0" borderId="13" xfId="1" applyNumberFormat="1" applyFont="1" applyFill="1" applyBorder="1"/>
    <xf numFmtId="165" fontId="3" fillId="0" borderId="0" xfId="1" applyNumberFormat="1" applyFont="1" applyFill="1" applyBorder="1"/>
    <xf numFmtId="164" fontId="3" fillId="0" borderId="4" xfId="2" applyNumberFormat="1" applyFont="1" applyBorder="1"/>
    <xf numFmtId="0" fontId="5" fillId="0" borderId="4" xfId="2" applyFont="1" applyBorder="1"/>
    <xf numFmtId="165" fontId="3" fillId="0" borderId="5" xfId="1" applyNumberFormat="1" applyFont="1" applyFill="1" applyBorder="1"/>
    <xf numFmtId="0" fontId="4" fillId="0" borderId="4" xfId="2" applyFont="1" applyBorder="1" applyAlignment="1">
      <alignment horizontal="left" vertical="top" wrapText="1"/>
    </xf>
    <xf numFmtId="0" fontId="4" fillId="0" borderId="0" xfId="2" applyFont="1" applyAlignment="1">
      <alignment horizontal="left" vertical="top" wrapText="1"/>
    </xf>
    <xf numFmtId="0" fontId="4" fillId="0" borderId="14" xfId="2" applyFont="1" applyBorder="1"/>
    <xf numFmtId="0" fontId="4" fillId="0" borderId="6" xfId="2" applyFont="1" applyBorder="1"/>
    <xf numFmtId="0" fontId="4" fillId="0" borderId="6" xfId="0" applyFont="1" applyBorder="1"/>
    <xf numFmtId="0" fontId="4" fillId="0" borderId="7" xfId="2" applyFont="1" applyBorder="1"/>
    <xf numFmtId="0" fontId="8" fillId="0" borderId="0" xfId="2" applyFont="1"/>
    <xf numFmtId="0" fontId="4" fillId="0" borderId="15" xfId="2" applyFont="1" applyBorder="1"/>
    <xf numFmtId="9" fontId="3" fillId="0" borderId="0" xfId="9" applyFont="1" applyFill="1" applyBorder="1"/>
    <xf numFmtId="9" fontId="4" fillId="0" borderId="15" xfId="9" applyFont="1" applyFill="1" applyBorder="1"/>
    <xf numFmtId="0" fontId="3" fillId="0" borderId="15" xfId="2" applyFont="1" applyBorder="1" applyAlignment="1">
      <alignment horizontal="center"/>
    </xf>
    <xf numFmtId="165" fontId="4" fillId="0" borderId="15" xfId="1" applyNumberFormat="1" applyFont="1" applyFill="1" applyBorder="1"/>
    <xf numFmtId="0" fontId="3" fillId="0" borderId="15" xfId="2" applyFont="1" applyBorder="1"/>
    <xf numFmtId="0" fontId="4" fillId="0" borderId="4" xfId="2" applyFont="1" applyBorder="1" applyAlignment="1">
      <alignment horizontal="left" indent="1"/>
    </xf>
    <xf numFmtId="165" fontId="4" fillId="0" borderId="0" xfId="1" applyNumberFormat="1" applyFont="1" applyFill="1"/>
    <xf numFmtId="4" fontId="8" fillId="0" borderId="0" xfId="2" applyNumberFormat="1" applyFont="1"/>
    <xf numFmtId="0" fontId="3" fillId="0" borderId="16" xfId="2" applyFont="1" applyBorder="1"/>
    <xf numFmtId="4" fontId="4" fillId="0" borderId="0" xfId="2" applyNumberFormat="1" applyFont="1"/>
    <xf numFmtId="165" fontId="3" fillId="0" borderId="16" xfId="2" applyNumberFormat="1" applyFont="1" applyBorder="1"/>
    <xf numFmtId="0" fontId="3" fillId="0" borderId="17" xfId="2" applyFont="1" applyBorder="1"/>
    <xf numFmtId="0" fontId="3" fillId="0" borderId="2" xfId="2" applyFont="1" applyBorder="1" applyAlignment="1">
      <alignment horizontal="right"/>
    </xf>
    <xf numFmtId="0" fontId="3" fillId="0" borderId="3" xfId="2" applyFont="1" applyBorder="1" applyAlignment="1">
      <alignment horizontal="right"/>
    </xf>
    <xf numFmtId="16" fontId="3" fillId="0" borderId="0" xfId="2" applyNumberFormat="1" applyFont="1" applyAlignment="1">
      <alignment horizontal="right"/>
    </xf>
    <xf numFmtId="16" fontId="3" fillId="0" borderId="5" xfId="2" applyNumberFormat="1" applyFont="1" applyBorder="1" applyAlignment="1">
      <alignment horizontal="right"/>
    </xf>
    <xf numFmtId="0" fontId="3" fillId="0" borderId="0" xfId="2" applyFont="1" applyAlignment="1">
      <alignment horizontal="right"/>
    </xf>
    <xf numFmtId="0" fontId="3" fillId="0" borderId="5" xfId="2" applyFont="1" applyBorder="1" applyAlignment="1">
      <alignment horizontal="right"/>
    </xf>
    <xf numFmtId="0" fontId="3" fillId="0" borderId="6" xfId="2" applyFont="1" applyBorder="1" applyAlignment="1">
      <alignment horizontal="right"/>
    </xf>
    <xf numFmtId="0" fontId="3" fillId="0" borderId="7" xfId="2" applyFont="1" applyBorder="1" applyAlignment="1">
      <alignment horizontal="right"/>
    </xf>
    <xf numFmtId="165" fontId="4" fillId="0" borderId="3" xfId="1" applyNumberFormat="1" applyFont="1" applyFill="1" applyBorder="1"/>
    <xf numFmtId="165" fontId="4" fillId="0" borderId="7" xfId="1" applyNumberFormat="1" applyFont="1" applyFill="1" applyBorder="1"/>
    <xf numFmtId="165" fontId="4" fillId="0" borderId="6" xfId="1" applyNumberFormat="1" applyFont="1" applyFill="1" applyBorder="1"/>
    <xf numFmtId="0" fontId="4" fillId="0" borderId="1" xfId="2" applyFont="1" applyBorder="1"/>
    <xf numFmtId="0" fontId="4" fillId="0" borderId="2" xfId="2" applyFont="1" applyBorder="1"/>
    <xf numFmtId="0" fontId="4" fillId="0" borderId="3" xfId="2" applyFont="1" applyBorder="1"/>
    <xf numFmtId="165" fontId="4" fillId="0" borderId="0" xfId="1" applyNumberFormat="1" applyFont="1" applyFill="1" applyBorder="1" applyAlignment="1">
      <alignment horizontal="center" vertical="center"/>
    </xf>
    <xf numFmtId="165" fontId="4" fillId="0" borderId="5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165" fontId="3" fillId="0" borderId="5" xfId="1" applyNumberFormat="1" applyFont="1" applyFill="1" applyBorder="1" applyAlignment="1">
      <alignment horizontal="center" vertical="center"/>
    </xf>
    <xf numFmtId="165" fontId="4" fillId="0" borderId="7" xfId="1" applyNumberFormat="1" applyFont="1" applyFill="1" applyBorder="1" applyAlignment="1">
      <alignment horizontal="center" vertical="center"/>
    </xf>
    <xf numFmtId="165" fontId="3" fillId="0" borderId="12" xfId="1" applyNumberFormat="1" applyFont="1" applyFill="1" applyBorder="1" applyAlignment="1">
      <alignment horizontal="center" vertical="center"/>
    </xf>
    <xf numFmtId="165" fontId="3" fillId="0" borderId="13" xfId="1" applyNumberFormat="1" applyFont="1" applyFill="1" applyBorder="1" applyAlignment="1">
      <alignment horizontal="center" vertical="center"/>
    </xf>
    <xf numFmtId="165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165" fontId="3" fillId="0" borderId="18" xfId="1" applyNumberFormat="1" applyFont="1" applyFill="1" applyBorder="1" applyAlignment="1">
      <alignment horizontal="center" vertical="center"/>
    </xf>
    <xf numFmtId="165" fontId="3" fillId="0" borderId="19" xfId="1" applyNumberFormat="1" applyFont="1" applyFill="1" applyBorder="1" applyAlignment="1">
      <alignment horizontal="center" vertical="center"/>
    </xf>
    <xf numFmtId="4" fontId="8" fillId="0" borderId="15" xfId="2" applyNumberFormat="1" applyFont="1" applyBorder="1"/>
    <xf numFmtId="0" fontId="3" fillId="0" borderId="14" xfId="2" applyFont="1" applyBorder="1" applyAlignment="1">
      <alignment vertical="center"/>
    </xf>
    <xf numFmtId="165" fontId="4" fillId="0" borderId="2" xfId="1" applyNumberFormat="1" applyFont="1" applyFill="1" applyBorder="1" applyAlignment="1">
      <alignment horizontal="center" vertical="center"/>
    </xf>
    <xf numFmtId="165" fontId="4" fillId="0" borderId="3" xfId="1" applyNumberFormat="1" applyFont="1" applyFill="1" applyBorder="1" applyAlignment="1">
      <alignment horizontal="center" vertical="center"/>
    </xf>
    <xf numFmtId="16" fontId="3" fillId="0" borderId="5" xfId="2" quotePrefix="1" applyNumberFormat="1" applyFont="1" applyBorder="1" applyAlignment="1">
      <alignment horizontal="center"/>
    </xf>
    <xf numFmtId="16" fontId="3" fillId="0" borderId="0" xfId="2" quotePrefix="1" applyNumberFormat="1" applyFont="1" applyAlignment="1">
      <alignment horizontal="center" vertical="center"/>
    </xf>
    <xf numFmtId="0" fontId="3" fillId="0" borderId="4" xfId="2" applyFont="1" applyBorder="1" applyAlignment="1">
      <alignment horizontal="left" indent="1"/>
    </xf>
    <xf numFmtId="0" fontId="3" fillId="0" borderId="17" xfId="2" applyFont="1" applyBorder="1" applyAlignment="1">
      <alignment horizontal="left" indent="1"/>
    </xf>
    <xf numFmtId="16" fontId="3" fillId="0" borderId="0" xfId="2" quotePrefix="1" applyNumberFormat="1" applyFont="1" applyAlignment="1">
      <alignment horizontal="center"/>
    </xf>
    <xf numFmtId="4" fontId="4" fillId="0" borderId="0" xfId="1" applyNumberFormat="1" applyFont="1" applyFill="1" applyBorder="1" applyAlignment="1">
      <alignment horizontal="center" vertical="center"/>
    </xf>
    <xf numFmtId="4" fontId="4" fillId="0" borderId="0" xfId="1" applyNumberFormat="1" applyFont="1" applyFill="1" applyBorder="1"/>
    <xf numFmtId="0" fontId="3" fillId="0" borderId="4" xfId="2" applyFont="1" applyBorder="1" applyAlignment="1">
      <alignment horizontal="left" vertical="top" wrapText="1" indent="1"/>
    </xf>
    <xf numFmtId="0" fontId="3" fillId="0" borderId="20" xfId="2" applyFont="1" applyBorder="1" applyAlignment="1">
      <alignment horizontal="left" indent="1"/>
    </xf>
    <xf numFmtId="165" fontId="3" fillId="0" borderId="10" xfId="1" applyNumberFormat="1" applyFont="1" applyFill="1" applyBorder="1" applyAlignment="1">
      <alignment horizontal="center" vertical="center"/>
    </xf>
    <xf numFmtId="165" fontId="4" fillId="0" borderId="11" xfId="1" applyNumberFormat="1" applyFont="1" applyFill="1" applyBorder="1" applyAlignment="1">
      <alignment horizontal="center" vertical="center"/>
    </xf>
    <xf numFmtId="0" fontId="3" fillId="0" borderId="14" xfId="2" applyFont="1" applyBorder="1"/>
    <xf numFmtId="0" fontId="3" fillId="0" borderId="14" xfId="2" applyFont="1" applyBorder="1" applyAlignment="1">
      <alignment horizontal="left" indent="1"/>
    </xf>
    <xf numFmtId="0" fontId="9" fillId="0" borderId="15" xfId="0" applyFont="1" applyBorder="1"/>
    <xf numFmtId="14" fontId="9" fillId="0" borderId="15" xfId="0" applyNumberFormat="1" applyFont="1" applyBorder="1"/>
    <xf numFmtId="0" fontId="0" fillId="0" borderId="15" xfId="0" applyBorder="1"/>
    <xf numFmtId="3" fontId="0" fillId="0" borderId="15" xfId="0" applyNumberFormat="1" applyBorder="1"/>
    <xf numFmtId="0" fontId="10" fillId="0" borderId="15" xfId="0" applyFont="1" applyBorder="1"/>
    <xf numFmtId="16" fontId="3" fillId="0" borderId="5" xfId="2" quotePrefix="1" applyNumberFormat="1" applyFont="1" applyBorder="1" applyAlignment="1">
      <alignment horizontal="center" vertical="center"/>
    </xf>
    <xf numFmtId="0" fontId="8" fillId="0" borderId="4" xfId="2" applyFont="1" applyBorder="1"/>
    <xf numFmtId="165" fontId="3" fillId="0" borderId="2" xfId="1" applyNumberFormat="1" applyFont="1" applyFill="1" applyBorder="1" applyAlignment="1">
      <alignment horizontal="center" vertical="center"/>
    </xf>
    <xf numFmtId="43" fontId="4" fillId="0" borderId="0" xfId="2" applyNumberFormat="1" applyFont="1"/>
    <xf numFmtId="164" fontId="4" fillId="0" borderId="0" xfId="1" applyFont="1"/>
    <xf numFmtId="164" fontId="3" fillId="0" borderId="0" xfId="1" applyFont="1" applyAlignment="1">
      <alignment horizontal="center"/>
    </xf>
    <xf numFmtId="164" fontId="3" fillId="0" borderId="0" xfId="1" quotePrefix="1" applyFont="1" applyAlignment="1">
      <alignment horizontal="center"/>
    </xf>
    <xf numFmtId="164" fontId="4" fillId="0" borderId="0" xfId="1" applyFont="1" applyFill="1" applyBorder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164" fontId="3" fillId="0" borderId="18" xfId="1" applyFont="1" applyFill="1" applyBorder="1" applyAlignment="1">
      <alignment horizontal="center" vertical="center"/>
    </xf>
    <xf numFmtId="164" fontId="3" fillId="0" borderId="8" xfId="1" applyFont="1" applyFill="1" applyBorder="1" applyAlignment="1">
      <alignment horizontal="center" vertical="center"/>
    </xf>
    <xf numFmtId="164" fontId="4" fillId="0" borderId="0" xfId="1" applyFont="1" applyFill="1"/>
    <xf numFmtId="16" fontId="3" fillId="0" borderId="0" xfId="2" quotePrefix="1" applyNumberFormat="1" applyFont="1" applyAlignment="1">
      <alignment horizontal="right" vertical="center"/>
    </xf>
    <xf numFmtId="16" fontId="3" fillId="0" borderId="5" xfId="2" quotePrefix="1" applyNumberFormat="1" applyFont="1" applyBorder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center"/>
    </xf>
    <xf numFmtId="165" fontId="4" fillId="0" borderId="5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18" xfId="1" applyNumberFormat="1" applyFont="1" applyFill="1" applyBorder="1" applyAlignment="1">
      <alignment horizontal="right" vertical="center"/>
    </xf>
    <xf numFmtId="165" fontId="3" fillId="0" borderId="19" xfId="1" applyNumberFormat="1" applyFont="1" applyFill="1" applyBorder="1" applyAlignment="1">
      <alignment horizontal="right" vertical="center"/>
    </xf>
    <xf numFmtId="165" fontId="4" fillId="0" borderId="2" xfId="1" applyNumberFormat="1" applyFont="1" applyFill="1" applyBorder="1" applyAlignment="1">
      <alignment horizontal="right" vertical="center"/>
    </xf>
    <xf numFmtId="165" fontId="4" fillId="0" borderId="3" xfId="1" applyNumberFormat="1" applyFont="1" applyFill="1" applyBorder="1" applyAlignment="1">
      <alignment horizontal="right" vertical="center"/>
    </xf>
    <xf numFmtId="165" fontId="3" fillId="0" borderId="8" xfId="1" applyNumberFormat="1" applyFont="1" applyFill="1" applyBorder="1" applyAlignment="1">
      <alignment horizontal="right" vertical="center"/>
    </xf>
    <xf numFmtId="165" fontId="3" fillId="0" borderId="9" xfId="1" applyNumberFormat="1" applyFont="1" applyFill="1" applyBorder="1" applyAlignment="1">
      <alignment horizontal="right" vertical="center"/>
    </xf>
    <xf numFmtId="0" fontId="4" fillId="2" borderId="0" xfId="2" applyFont="1" applyFill="1"/>
    <xf numFmtId="0" fontId="1" fillId="0" borderId="0" xfId="10"/>
    <xf numFmtId="0" fontId="11" fillId="0" borderId="21" xfId="10" applyFont="1" applyBorder="1" applyAlignment="1">
      <alignment horizontal="center"/>
    </xf>
    <xf numFmtId="0" fontId="12" fillId="0" borderId="25" xfId="10" applyFont="1" applyBorder="1" applyAlignment="1">
      <alignment horizontal="center" vertical="center"/>
    </xf>
    <xf numFmtId="0" fontId="12" fillId="0" borderId="25" xfId="10" applyFont="1" applyBorder="1" applyAlignment="1">
      <alignment horizontal="center" vertical="center" wrapText="1"/>
    </xf>
    <xf numFmtId="0" fontId="12" fillId="0" borderId="0" xfId="10" applyFont="1" applyAlignment="1">
      <alignment horizontal="center" vertical="center" wrapText="1"/>
    </xf>
    <xf numFmtId="0" fontId="12" fillId="0" borderId="26" xfId="10" applyFont="1" applyBorder="1" applyAlignment="1">
      <alignment horizontal="center" vertical="center" wrapText="1"/>
    </xf>
    <xf numFmtId="0" fontId="12" fillId="0" borderId="27" xfId="10" applyFont="1" applyBorder="1"/>
    <xf numFmtId="166" fontId="12" fillId="0" borderId="27" xfId="11" applyNumberFormat="1" applyFont="1" applyFill="1" applyBorder="1" applyAlignment="1">
      <alignment horizontal="center" wrapText="1"/>
    </xf>
    <xf numFmtId="166" fontId="12" fillId="0" borderId="28" xfId="11" applyNumberFormat="1" applyFont="1" applyFill="1" applyBorder="1" applyAlignment="1">
      <alignment horizontal="center" wrapText="1"/>
    </xf>
    <xf numFmtId="166" fontId="12" fillId="0" borderId="29" xfId="11" applyNumberFormat="1" applyFont="1" applyFill="1" applyBorder="1" applyAlignment="1">
      <alignment horizontal="center" wrapText="1"/>
    </xf>
    <xf numFmtId="0" fontId="13" fillId="0" borderId="30" xfId="10" applyFont="1" applyBorder="1"/>
    <xf numFmtId="167" fontId="4" fillId="0" borderId="21" xfId="10" applyNumberFormat="1" applyFont="1" applyBorder="1" applyAlignment="1">
      <alignment horizontal="right" vertical="top"/>
    </xf>
    <xf numFmtId="167" fontId="4" fillId="0" borderId="10" xfId="10" applyNumberFormat="1" applyFont="1" applyBorder="1" applyAlignment="1">
      <alignment horizontal="right" vertical="top"/>
    </xf>
    <xf numFmtId="167" fontId="4" fillId="0" borderId="31" xfId="10" applyNumberFormat="1" applyFont="1" applyBorder="1" applyAlignment="1">
      <alignment horizontal="right" vertical="top"/>
    </xf>
    <xf numFmtId="167" fontId="4" fillId="0" borderId="26" xfId="10" applyNumberFormat="1" applyFont="1" applyBorder="1" applyAlignment="1">
      <alignment horizontal="right" vertical="top"/>
    </xf>
    <xf numFmtId="0" fontId="13" fillId="0" borderId="32" xfId="10" applyFont="1" applyBorder="1"/>
    <xf numFmtId="167" fontId="4" fillId="0" borderId="25" xfId="10" applyNumberFormat="1" applyFont="1" applyBorder="1" applyAlignment="1">
      <alignment horizontal="right" vertical="top"/>
    </xf>
    <xf numFmtId="167" fontId="4" fillId="0" borderId="0" xfId="10" applyNumberFormat="1" applyFont="1" applyAlignment="1">
      <alignment horizontal="right" vertical="top"/>
    </xf>
    <xf numFmtId="0" fontId="12" fillId="0" borderId="32" xfId="10" applyFont="1" applyBorder="1"/>
    <xf numFmtId="167" fontId="3" fillId="0" borderId="25" xfId="10" applyNumberFormat="1" applyFont="1" applyBorder="1" applyAlignment="1">
      <alignment horizontal="right" vertical="top"/>
    </xf>
    <xf numFmtId="167" fontId="3" fillId="0" borderId="0" xfId="10" applyNumberFormat="1" applyFont="1" applyAlignment="1">
      <alignment horizontal="right" vertical="top"/>
    </xf>
    <xf numFmtId="167" fontId="3" fillId="0" borderId="26" xfId="10" applyNumberFormat="1" applyFont="1" applyBorder="1" applyAlignment="1">
      <alignment horizontal="right" vertical="top"/>
    </xf>
    <xf numFmtId="3" fontId="12" fillId="0" borderId="25" xfId="11" applyNumberFormat="1" applyFont="1" applyFill="1" applyBorder="1" applyAlignment="1">
      <alignment wrapText="1"/>
    </xf>
    <xf numFmtId="3" fontId="12" fillId="0" borderId="0" xfId="11" applyNumberFormat="1" applyFont="1" applyFill="1" applyBorder="1" applyAlignment="1">
      <alignment wrapText="1"/>
    </xf>
    <xf numFmtId="3" fontId="12" fillId="0" borderId="26" xfId="11" applyNumberFormat="1" applyFont="1" applyFill="1" applyBorder="1" applyAlignment="1">
      <alignment wrapText="1"/>
    </xf>
    <xf numFmtId="0" fontId="14" fillId="0" borderId="25" xfId="10" applyFont="1" applyBorder="1"/>
    <xf numFmtId="0" fontId="14" fillId="0" borderId="0" xfId="10" applyFont="1"/>
    <xf numFmtId="3" fontId="13" fillId="0" borderId="25" xfId="12" applyNumberFormat="1" applyFont="1" applyFill="1" applyBorder="1" applyAlignment="1">
      <alignment wrapText="1"/>
    </xf>
    <xf numFmtId="3" fontId="13" fillId="0" borderId="0" xfId="12" applyNumberFormat="1" applyFont="1" applyFill="1" applyBorder="1" applyAlignment="1">
      <alignment wrapText="1"/>
    </xf>
    <xf numFmtId="3" fontId="14" fillId="0" borderId="0" xfId="10" applyNumberFormat="1" applyFont="1"/>
    <xf numFmtId="3" fontId="13" fillId="0" borderId="25" xfId="11" applyNumberFormat="1" applyFont="1" applyFill="1" applyBorder="1" applyAlignment="1">
      <alignment wrapText="1"/>
    </xf>
    <xf numFmtId="3" fontId="13" fillId="0" borderId="0" xfId="11" applyNumberFormat="1" applyFont="1" applyFill="1" applyBorder="1" applyAlignment="1">
      <alignment wrapText="1"/>
    </xf>
    <xf numFmtId="0" fontId="12" fillId="0" borderId="33" xfId="10" applyFont="1" applyBorder="1"/>
    <xf numFmtId="3" fontId="12" fillId="0" borderId="27" xfId="11" applyNumberFormat="1" applyFont="1" applyFill="1" applyBorder="1" applyAlignment="1">
      <alignment wrapText="1"/>
    </xf>
    <xf numFmtId="3" fontId="12" fillId="0" borderId="28" xfId="11" applyNumberFormat="1" applyFont="1" applyFill="1" applyBorder="1" applyAlignment="1">
      <alignment wrapText="1"/>
    </xf>
    <xf numFmtId="167" fontId="3" fillId="0" borderId="29" xfId="10" applyNumberFormat="1" applyFont="1" applyBorder="1" applyAlignment="1">
      <alignment horizontal="right" vertical="top"/>
    </xf>
    <xf numFmtId="0" fontId="14" fillId="0" borderId="27" xfId="10" applyFont="1" applyBorder="1"/>
    <xf numFmtId="3" fontId="14" fillId="0" borderId="28" xfId="10" applyNumberFormat="1" applyFont="1" applyBorder="1"/>
    <xf numFmtId="0" fontId="14" fillId="0" borderId="28" xfId="10" applyFont="1" applyBorder="1"/>
    <xf numFmtId="0" fontId="8" fillId="0" borderId="1" xfId="2" applyFont="1" applyBorder="1" applyAlignment="1">
      <alignment vertical="center"/>
    </xf>
    <xf numFmtId="0" fontId="8" fillId="0" borderId="4" xfId="2" applyFont="1" applyBorder="1" applyAlignment="1">
      <alignment vertical="center"/>
    </xf>
    <xf numFmtId="0" fontId="8" fillId="0" borderId="14" xfId="2" applyFont="1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12" fillId="0" borderId="22" xfId="10" applyFont="1" applyBorder="1" applyAlignment="1">
      <alignment horizontal="center"/>
    </xf>
    <xf numFmtId="0" fontId="12" fillId="0" borderId="23" xfId="10" applyFont="1" applyBorder="1" applyAlignment="1">
      <alignment horizontal="center"/>
    </xf>
    <xf numFmtId="0" fontId="12" fillId="0" borderId="24" xfId="10" applyFont="1" applyBorder="1" applyAlignment="1">
      <alignment horizontal="center"/>
    </xf>
  </cellXfs>
  <cellStyles count="13">
    <cellStyle name="_Deposits summary" xfId="3" xr:uid="{00000000-0005-0000-0000-000000000000}"/>
    <cellStyle name="_summary" xfId="4" xr:uid="{00000000-0005-0000-0000-000001000000}"/>
    <cellStyle name="Comma" xfId="1" builtinId="3"/>
    <cellStyle name="Comma 2" xfId="5" xr:uid="{00000000-0005-0000-0000-000003000000}"/>
    <cellStyle name="Comma 3" xfId="6" xr:uid="{00000000-0005-0000-0000-000004000000}"/>
    <cellStyle name="Comma 4" xfId="11" xr:uid="{6C4FA61E-CADC-4AA3-94CA-B0B7C024B018}"/>
    <cellStyle name="Normal" xfId="0" builtinId="0"/>
    <cellStyle name="Normal 2" xfId="10" xr:uid="{50352B4F-B514-4979-909E-218E5024488A}"/>
    <cellStyle name="Normal_MIS Q4 06-07modified" xfId="2" xr:uid="{00000000-0005-0000-0000-000006000000}"/>
    <cellStyle name="Percent" xfId="9" builtinId="5"/>
    <cellStyle name="Percent 2" xfId="7" xr:uid="{00000000-0005-0000-0000-000008000000}"/>
    <cellStyle name="Percent 3" xfId="8" xr:uid="{00000000-0005-0000-0000-000009000000}"/>
    <cellStyle name="Percent 4" xfId="12" xr:uid="{6C2C8D1C-342B-4335-9DF2-D32328F2F5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2014@" TargetMode="External"/><Relationship Id="rId2" Type="http://schemas.openxmlformats.org/officeDocument/2006/relationships/hyperlink" Target="mailto:2014@" TargetMode="External"/><Relationship Id="rId1" Type="http://schemas.openxmlformats.org/officeDocument/2006/relationships/hyperlink" Target="mailto:2014@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2014@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2014@" TargetMode="External"/><Relationship Id="rId2" Type="http://schemas.openxmlformats.org/officeDocument/2006/relationships/hyperlink" Target="mailto:2014@" TargetMode="External"/><Relationship Id="rId1" Type="http://schemas.openxmlformats.org/officeDocument/2006/relationships/hyperlink" Target="mailto:2014@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2014@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9CD10-6185-4E92-8230-786573DCB815}">
  <dimension ref="B6:J11"/>
  <sheetViews>
    <sheetView workbookViewId="0">
      <selection activeCell="E9" sqref="E9"/>
    </sheetView>
  </sheetViews>
  <sheetFormatPr defaultRowHeight="12.5" x14ac:dyDescent="0.25"/>
  <cols>
    <col min="3" max="3" width="10.81640625" bestFit="1" customWidth="1"/>
  </cols>
  <sheetData>
    <row r="6" spans="2:10" ht="13" x14ac:dyDescent="0.3">
      <c r="B6" s="4"/>
      <c r="C6" s="20"/>
      <c r="D6" s="20"/>
      <c r="E6" s="4"/>
      <c r="F6" s="4"/>
      <c r="G6" s="4"/>
      <c r="H6" s="4"/>
      <c r="I6" s="4"/>
      <c r="J6" s="4"/>
    </row>
    <row r="7" spans="2:10" ht="13" x14ac:dyDescent="0.3">
      <c r="B7" s="4"/>
      <c r="C7" s="41" t="s">
        <v>31</v>
      </c>
      <c r="D7" s="4"/>
      <c r="E7" s="4"/>
      <c r="F7" s="4"/>
      <c r="G7" s="4"/>
      <c r="H7" s="4"/>
      <c r="I7" s="4"/>
      <c r="J7" s="4"/>
    </row>
    <row r="8" spans="2:10" ht="13" x14ac:dyDescent="0.3">
      <c r="B8" s="4"/>
      <c r="C8" s="4"/>
      <c r="D8" s="45" t="s">
        <v>32</v>
      </c>
      <c r="E8" s="45" t="s">
        <v>33</v>
      </c>
      <c r="F8" s="45" t="s">
        <v>25</v>
      </c>
      <c r="G8" s="45" t="s">
        <v>34</v>
      </c>
      <c r="H8" s="45" t="s">
        <v>35</v>
      </c>
      <c r="I8" s="4"/>
      <c r="J8" s="4"/>
    </row>
    <row r="9" spans="2:10" ht="13" x14ac:dyDescent="0.3">
      <c r="B9" s="4"/>
      <c r="C9" s="42" t="s">
        <v>26</v>
      </c>
      <c r="D9" s="46">
        <f>'Press Release March 20 New'!F14</f>
        <v>3122</v>
      </c>
      <c r="E9" s="46">
        <v>3498</v>
      </c>
      <c r="F9" s="46">
        <f>E9-D9</f>
        <v>376</v>
      </c>
      <c r="G9" s="44">
        <f>'Press Release March 20 New'!E14/D9-1</f>
        <v>0.30571837981580385</v>
      </c>
      <c r="H9" s="44">
        <f>'Press Release March 20 New'!E14/E9-1</f>
        <v>0.16536671863491681</v>
      </c>
      <c r="I9" s="4"/>
      <c r="J9" s="4"/>
    </row>
    <row r="10" spans="2:10" ht="13" x14ac:dyDescent="0.3">
      <c r="B10" s="4"/>
      <c r="C10" s="42" t="s">
        <v>27</v>
      </c>
      <c r="D10" s="46">
        <f>'Press Release March 20 New'!D14</f>
        <v>822</v>
      </c>
      <c r="E10" s="46">
        <f>D10+99</f>
        <v>921</v>
      </c>
      <c r="F10" s="46">
        <f>E10-D10</f>
        <v>99</v>
      </c>
      <c r="G10" s="44">
        <f>'Press Release March 20 New'!C14/D10-1</f>
        <v>0.26297115144353334</v>
      </c>
      <c r="H10" s="44">
        <f>'Press Release March 20 New'!C14/E10-1</f>
        <v>0.12721203744471699</v>
      </c>
      <c r="I10" s="4"/>
      <c r="J10" s="4"/>
    </row>
    <row r="11" spans="2:10" ht="13" x14ac:dyDescent="0.3">
      <c r="B11" s="4"/>
      <c r="C11" s="20"/>
      <c r="D11" s="22"/>
      <c r="E11" s="4"/>
      <c r="F11" s="4"/>
      <c r="G11" s="4"/>
      <c r="H11" s="4"/>
      <c r="I11" s="4"/>
      <c r="J11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A5D08-2307-45B3-AE14-1147D92F6168}">
  <sheetPr>
    <pageSetUpPr fitToPage="1"/>
  </sheetPr>
  <dimension ref="B1:K42"/>
  <sheetViews>
    <sheetView showGridLines="0" showZeros="0" zoomScaleNormal="100" workbookViewId="0">
      <pane xSplit="2" ySplit="8" topLeftCell="C10" activePane="bottomRight" state="frozen"/>
      <selection pane="topRight" activeCell="C1" sqref="C1"/>
      <selection pane="bottomLeft" activeCell="A9" sqref="A9"/>
      <selection pane="bottomRight" activeCell="C10" sqref="C10"/>
    </sheetView>
  </sheetViews>
  <sheetFormatPr defaultColWidth="9.1796875" defaultRowHeight="12" x14ac:dyDescent="0.3"/>
  <cols>
    <col min="1" max="1" width="2.54296875" style="4" customWidth="1"/>
    <col min="2" max="2" width="37.453125" style="4" customWidth="1"/>
    <col min="3" max="3" width="13.54296875" style="4" bestFit="1" customWidth="1"/>
    <col min="4" max="4" width="13.453125" style="3" customWidth="1"/>
    <col min="5" max="5" width="14" style="4" customWidth="1"/>
    <col min="6" max="8" width="14.81640625" style="4" customWidth="1"/>
    <col min="9" max="9" width="9.1796875" style="4"/>
    <col min="10" max="10" width="13.453125" style="4" customWidth="1"/>
    <col min="11" max="15" width="9.54296875" style="4" customWidth="1"/>
    <col min="16" max="16" width="18.453125" style="4" bestFit="1" customWidth="1"/>
    <col min="17" max="17" width="6.1796875" style="4" bestFit="1" customWidth="1"/>
    <col min="18" max="16384" width="9.1796875" style="4"/>
  </cols>
  <sheetData>
    <row r="1" spans="2:11" x14ac:dyDescent="0.3">
      <c r="B1" s="1" t="s">
        <v>0</v>
      </c>
      <c r="C1" s="2"/>
    </row>
    <row r="3" spans="2:11" x14ac:dyDescent="0.3">
      <c r="B3" s="1" t="s">
        <v>1</v>
      </c>
    </row>
    <row r="4" spans="2:11" x14ac:dyDescent="0.3">
      <c r="B4" s="1" t="s">
        <v>2</v>
      </c>
    </row>
    <row r="5" spans="2:11" x14ac:dyDescent="0.3">
      <c r="B5" s="5"/>
      <c r="C5" s="6" t="s">
        <v>3</v>
      </c>
      <c r="D5" s="6" t="s">
        <v>3</v>
      </c>
      <c r="E5" s="7" t="s">
        <v>4</v>
      </c>
      <c r="F5" s="8" t="s">
        <v>4</v>
      </c>
      <c r="G5" s="12"/>
      <c r="H5" s="12"/>
      <c r="J5" s="1"/>
      <c r="K5" s="12"/>
    </row>
    <row r="6" spans="2:11" x14ac:dyDescent="0.3">
      <c r="B6" s="9" t="s">
        <v>5</v>
      </c>
      <c r="C6" s="10" t="s">
        <v>6</v>
      </c>
      <c r="D6" s="10" t="s">
        <v>6</v>
      </c>
      <c r="E6" s="10" t="s">
        <v>6</v>
      </c>
      <c r="F6" s="11" t="s">
        <v>6</v>
      </c>
      <c r="G6" s="10"/>
      <c r="H6" s="10"/>
      <c r="J6" s="10"/>
      <c r="K6" s="10"/>
    </row>
    <row r="7" spans="2:11" x14ac:dyDescent="0.3">
      <c r="B7" s="9"/>
      <c r="C7" s="12">
        <v>2020</v>
      </c>
      <c r="D7" s="12">
        <v>2019</v>
      </c>
      <c r="E7" s="12">
        <v>2020</v>
      </c>
      <c r="F7" s="13">
        <v>2019</v>
      </c>
      <c r="G7" s="12"/>
      <c r="H7" s="12"/>
      <c r="J7" s="12"/>
      <c r="K7" s="12"/>
    </row>
    <row r="8" spans="2:11" x14ac:dyDescent="0.3">
      <c r="B8" s="14"/>
      <c r="C8" s="15"/>
      <c r="D8" s="15"/>
      <c r="E8" s="15"/>
      <c r="F8" s="16" t="s">
        <v>7</v>
      </c>
      <c r="G8" s="12"/>
      <c r="H8" s="12"/>
      <c r="J8" s="12"/>
      <c r="K8" s="12"/>
    </row>
    <row r="9" spans="2:11" x14ac:dyDescent="0.3">
      <c r="B9" s="17"/>
      <c r="D9" s="18"/>
      <c r="F9" s="19"/>
    </row>
    <row r="10" spans="2:11" x14ac:dyDescent="0.3">
      <c r="B10" s="17" t="s">
        <v>8</v>
      </c>
      <c r="C10" s="20">
        <v>5736.0832383788684</v>
      </c>
      <c r="D10" s="20">
        <v>5623</v>
      </c>
      <c r="E10" s="20">
        <v>22952.066609637139</v>
      </c>
      <c r="F10" s="21">
        <v>21547</v>
      </c>
      <c r="G10" s="43"/>
      <c r="H10" s="43"/>
    </row>
    <row r="11" spans="2:11" ht="16.5" customHeight="1" x14ac:dyDescent="0.3">
      <c r="B11" s="17" t="s">
        <v>9</v>
      </c>
      <c r="C11" s="20">
        <v>-3464.6459518922838</v>
      </c>
      <c r="D11" s="20">
        <v>-3546</v>
      </c>
      <c r="E11" s="20">
        <v>-14364.826827852199</v>
      </c>
      <c r="F11" s="21">
        <v>-13602</v>
      </c>
      <c r="G11" s="20"/>
      <c r="H11" s="20"/>
    </row>
    <row r="12" spans="2:11" ht="16.5" customHeight="1" x14ac:dyDescent="0.3">
      <c r="B12" s="17" t="s">
        <v>10</v>
      </c>
      <c r="C12" s="20">
        <f>-1219029/1000-14.246</f>
        <v>-1233.2750000000001</v>
      </c>
      <c r="D12" s="20">
        <v>-1255</v>
      </c>
      <c r="E12" s="20">
        <f>(-4513762+2975)/1000</f>
        <v>-4510.7870000000003</v>
      </c>
      <c r="F12" s="21">
        <v>-4823</v>
      </c>
      <c r="G12" s="20"/>
      <c r="H12" s="20"/>
    </row>
    <row r="13" spans="2:11" ht="16.5" customHeight="1" x14ac:dyDescent="0.3">
      <c r="B13" s="17"/>
      <c r="C13" s="20"/>
      <c r="D13" s="20"/>
      <c r="E13" s="22"/>
      <c r="F13" s="23"/>
      <c r="G13" s="22"/>
      <c r="H13" s="22"/>
    </row>
    <row r="14" spans="2:11" ht="16.5" customHeight="1" x14ac:dyDescent="0.3">
      <c r="B14" s="24" t="s">
        <v>11</v>
      </c>
      <c r="C14" s="25">
        <f t="shared" ref="C14:E14" si="0">SUM(C10:C12)</f>
        <v>1038.1622864865844</v>
      </c>
      <c r="D14" s="25">
        <f t="shared" si="0"/>
        <v>822</v>
      </c>
      <c r="E14" s="25">
        <f t="shared" si="0"/>
        <v>4076.4527817849394</v>
      </c>
      <c r="F14" s="26">
        <f t="shared" ref="F14" si="1">SUM(F10:F12)</f>
        <v>3122</v>
      </c>
      <c r="G14" s="43"/>
      <c r="H14" s="43"/>
    </row>
    <row r="15" spans="2:11" ht="16.5" customHeight="1" x14ac:dyDescent="0.3">
      <c r="B15" s="17"/>
      <c r="C15" s="20"/>
      <c r="D15" s="20"/>
      <c r="E15" s="22"/>
      <c r="F15" s="23"/>
      <c r="G15" s="22"/>
      <c r="H15" s="22"/>
    </row>
    <row r="16" spans="2:11" ht="16.5" customHeight="1" x14ac:dyDescent="0.3">
      <c r="B16" s="17" t="s">
        <v>12</v>
      </c>
      <c r="C16" s="20">
        <v>-653.93053549210936</v>
      </c>
      <c r="D16" s="20">
        <v>-394</v>
      </c>
      <c r="E16" s="20">
        <v>-2290.5665384620465</v>
      </c>
      <c r="F16" s="21">
        <v>-1533</v>
      </c>
      <c r="G16" s="20"/>
      <c r="H16" s="20"/>
      <c r="J16" s="20"/>
      <c r="K16" s="20"/>
    </row>
    <row r="17" spans="2:11" ht="16.5" customHeight="1" x14ac:dyDescent="0.3">
      <c r="B17" s="17" t="s">
        <v>13</v>
      </c>
      <c r="C17" s="20">
        <v>-280.61635541182625</v>
      </c>
      <c r="D17" s="20">
        <v>-199</v>
      </c>
      <c r="E17" s="20">
        <v>-860.25567638921427</v>
      </c>
      <c r="F17" s="21">
        <v>-682</v>
      </c>
      <c r="G17" s="20"/>
      <c r="H17" s="20"/>
      <c r="J17" s="20"/>
      <c r="K17" s="20"/>
    </row>
    <row r="18" spans="2:11" x14ac:dyDescent="0.3">
      <c r="B18" s="17" t="s">
        <v>21</v>
      </c>
      <c r="C18" s="20">
        <f>(52375+14246)/1000</f>
        <v>66.620999999999995</v>
      </c>
      <c r="D18" s="20">
        <v>77</v>
      </c>
      <c r="E18" s="20">
        <v>97.154951167199243</v>
      </c>
      <c r="F18" s="21">
        <v>217</v>
      </c>
      <c r="G18" s="20"/>
      <c r="H18" s="20"/>
      <c r="J18" s="20"/>
      <c r="K18" s="20"/>
    </row>
    <row r="19" spans="2:11" x14ac:dyDescent="0.3">
      <c r="B19" s="17" t="s">
        <v>22</v>
      </c>
      <c r="C19" s="20">
        <f t="shared" ref="C19" si="2">J19/1000</f>
        <v>0</v>
      </c>
      <c r="D19" s="20">
        <v>0</v>
      </c>
      <c r="E19" s="20">
        <v>-2.9750084316898247</v>
      </c>
      <c r="F19" s="21">
        <v>-52</v>
      </c>
      <c r="G19" s="20"/>
      <c r="H19" s="20"/>
      <c r="J19" s="20"/>
      <c r="K19" s="20"/>
    </row>
    <row r="20" spans="2:11" ht="12.5" thickBot="1" x14ac:dyDescent="0.35">
      <c r="B20" s="24"/>
      <c r="C20" s="20"/>
      <c r="D20" s="20"/>
      <c r="E20" s="22"/>
      <c r="F20" s="23"/>
      <c r="G20" s="22"/>
      <c r="H20" s="22"/>
      <c r="J20" s="20"/>
      <c r="K20" s="22"/>
    </row>
    <row r="21" spans="2:11" x14ac:dyDescent="0.3">
      <c r="B21" s="24" t="s">
        <v>14</v>
      </c>
      <c r="C21" s="27">
        <f>SUM(C14:C20)</f>
        <v>170.23639558264881</v>
      </c>
      <c r="D21" s="27">
        <f t="shared" ref="D21:F21" si="3">SUM(D14:D20)</f>
        <v>306</v>
      </c>
      <c r="E21" s="27">
        <f t="shared" si="3"/>
        <v>1019.8105096691879</v>
      </c>
      <c r="F21" s="28">
        <f t="shared" si="3"/>
        <v>1072</v>
      </c>
      <c r="G21" s="43"/>
      <c r="H21" s="43"/>
      <c r="J21" s="20"/>
      <c r="K21" s="20"/>
    </row>
    <row r="22" spans="2:11" x14ac:dyDescent="0.3">
      <c r="B22" s="24" t="s">
        <v>15</v>
      </c>
      <c r="C22" s="20">
        <v>-35.841031502994824</v>
      </c>
      <c r="D22" s="20">
        <v>-3</v>
      </c>
      <c r="E22" s="20">
        <v>-314.255890839313</v>
      </c>
      <c r="F22" s="21">
        <v>-2.6120000000000001</v>
      </c>
      <c r="G22" s="43"/>
      <c r="H22" s="43"/>
      <c r="J22" s="20"/>
      <c r="K22" s="20"/>
    </row>
    <row r="23" spans="2:11" ht="12.5" thickBot="1" x14ac:dyDescent="0.35">
      <c r="B23" s="24" t="s">
        <v>16</v>
      </c>
      <c r="C23" s="29">
        <f>C21+C22</f>
        <v>134.39536407965397</v>
      </c>
      <c r="D23" s="29">
        <f>D21+D22</f>
        <v>303</v>
      </c>
      <c r="E23" s="29">
        <f>E21+E22</f>
        <v>705.55461882987493</v>
      </c>
      <c r="F23" s="30">
        <f>F21+F22</f>
        <v>1069.3879999999999</v>
      </c>
      <c r="G23" s="43"/>
      <c r="H23" s="43"/>
      <c r="J23" s="31"/>
      <c r="K23" s="31"/>
    </row>
    <row r="24" spans="2:11" x14ac:dyDescent="0.3">
      <c r="B24" s="24"/>
      <c r="C24" s="31"/>
      <c r="D24" s="31"/>
      <c r="E24" s="22"/>
      <c r="F24" s="23"/>
      <c r="G24" s="22"/>
      <c r="H24" s="22"/>
      <c r="J24" s="31"/>
      <c r="K24" s="22"/>
    </row>
    <row r="25" spans="2:11" x14ac:dyDescent="0.3">
      <c r="B25" s="32" t="s">
        <v>17</v>
      </c>
      <c r="C25" s="20"/>
      <c r="D25" s="20"/>
      <c r="E25" s="22"/>
      <c r="F25" s="23"/>
      <c r="G25" s="22"/>
      <c r="H25" s="22"/>
      <c r="J25" s="20"/>
      <c r="K25" s="22"/>
    </row>
    <row r="26" spans="2:11" x14ac:dyDescent="0.3">
      <c r="B26" s="33" t="s">
        <v>18</v>
      </c>
      <c r="C26" s="20"/>
      <c r="D26" s="20"/>
      <c r="E26" s="22"/>
      <c r="F26" s="23"/>
      <c r="G26" s="22"/>
      <c r="H26" s="22"/>
      <c r="J26" s="20"/>
      <c r="K26" s="22"/>
    </row>
    <row r="27" spans="2:11" x14ac:dyDescent="0.3">
      <c r="B27" s="24" t="s">
        <v>16</v>
      </c>
      <c r="C27" s="31">
        <f>C23</f>
        <v>134.39536407965397</v>
      </c>
      <c r="D27" s="31">
        <f t="shared" ref="D27:F27" si="4">D23</f>
        <v>303</v>
      </c>
      <c r="E27" s="31">
        <f t="shared" si="4"/>
        <v>705.55461882987493</v>
      </c>
      <c r="F27" s="34">
        <f t="shared" si="4"/>
        <v>1069.3879999999999</v>
      </c>
      <c r="G27" s="31"/>
      <c r="H27" s="31"/>
      <c r="J27" s="31"/>
      <c r="K27" s="31"/>
    </row>
    <row r="28" spans="2:11" s="36" customFormat="1" x14ac:dyDescent="0.3">
      <c r="B28" s="35" t="s">
        <v>19</v>
      </c>
      <c r="C28" s="20"/>
      <c r="D28" s="20"/>
      <c r="E28" s="20"/>
      <c r="F28" s="21"/>
      <c r="G28" s="20"/>
      <c r="H28" s="20"/>
      <c r="J28" s="20"/>
      <c r="K28" s="20"/>
    </row>
    <row r="29" spans="2:11" s="36" customFormat="1" x14ac:dyDescent="0.3">
      <c r="B29" s="17" t="s">
        <v>12</v>
      </c>
      <c r="C29" s="20">
        <f t="shared" ref="C29:F30" si="5">-C16</f>
        <v>653.93053549210936</v>
      </c>
      <c r="D29" s="20">
        <f t="shared" si="5"/>
        <v>394</v>
      </c>
      <c r="E29" s="20">
        <f t="shared" si="5"/>
        <v>2290.5665384620465</v>
      </c>
      <c r="F29" s="21">
        <f t="shared" si="5"/>
        <v>1533</v>
      </c>
      <c r="G29" s="20"/>
      <c r="H29" s="20"/>
      <c r="J29" s="20"/>
      <c r="K29" s="20"/>
    </row>
    <row r="30" spans="2:11" s="36" customFormat="1" x14ac:dyDescent="0.3">
      <c r="B30" s="17" t="s">
        <v>13</v>
      </c>
      <c r="C30" s="20">
        <f t="shared" si="5"/>
        <v>280.61635541182625</v>
      </c>
      <c r="D30" s="20">
        <f t="shared" si="5"/>
        <v>199</v>
      </c>
      <c r="E30" s="20">
        <f t="shared" si="5"/>
        <v>860.25567638921427</v>
      </c>
      <c r="F30" s="21">
        <f t="shared" si="5"/>
        <v>682</v>
      </c>
      <c r="G30" s="20"/>
      <c r="H30" s="20"/>
      <c r="J30" s="20"/>
      <c r="K30" s="20"/>
    </row>
    <row r="31" spans="2:11" s="36" customFormat="1" x14ac:dyDescent="0.3">
      <c r="B31" s="17" t="s">
        <v>22</v>
      </c>
      <c r="C31" s="20">
        <f>-C19</f>
        <v>0</v>
      </c>
      <c r="D31" s="20">
        <f t="shared" ref="D31:F31" si="6">-D19</f>
        <v>0</v>
      </c>
      <c r="E31" s="20">
        <f t="shared" si="6"/>
        <v>2.9750084316898247</v>
      </c>
      <c r="F31" s="21">
        <f t="shared" si="6"/>
        <v>52</v>
      </c>
      <c r="G31" s="20"/>
      <c r="H31" s="20"/>
      <c r="J31" s="20"/>
      <c r="K31" s="20"/>
    </row>
    <row r="32" spans="2:11" s="36" customFormat="1" x14ac:dyDescent="0.3">
      <c r="B32" s="17" t="s">
        <v>15</v>
      </c>
      <c r="C32" s="20">
        <f>-C22</f>
        <v>35.841031502994824</v>
      </c>
      <c r="D32" s="20">
        <f t="shared" ref="D32:F32" si="7">-D22</f>
        <v>3</v>
      </c>
      <c r="E32" s="20">
        <f t="shared" si="7"/>
        <v>314.255890839313</v>
      </c>
      <c r="F32" s="21">
        <f t="shared" si="7"/>
        <v>2.6120000000000001</v>
      </c>
      <c r="G32" s="20"/>
      <c r="H32" s="20"/>
      <c r="J32" s="20"/>
      <c r="K32" s="20"/>
    </row>
    <row r="33" spans="2:11" x14ac:dyDescent="0.3">
      <c r="B33" s="17" t="s">
        <v>20</v>
      </c>
      <c r="C33" s="20"/>
      <c r="D33" s="20"/>
      <c r="E33" s="20"/>
      <c r="F33" s="21"/>
      <c r="G33" s="20"/>
      <c r="H33" s="20"/>
      <c r="J33" s="20"/>
      <c r="K33" s="20"/>
    </row>
    <row r="34" spans="2:11" x14ac:dyDescent="0.3">
      <c r="B34" s="17" t="s">
        <v>23</v>
      </c>
      <c r="C34" s="20">
        <f>-C18</f>
        <v>-66.620999999999995</v>
      </c>
      <c r="D34" s="20">
        <f t="shared" ref="D34:F34" si="8">-D18</f>
        <v>-77</v>
      </c>
      <c r="E34" s="20">
        <f t="shared" si="8"/>
        <v>-97.154951167199243</v>
      </c>
      <c r="F34" s="21">
        <f t="shared" si="8"/>
        <v>-217</v>
      </c>
      <c r="G34" s="20"/>
      <c r="H34" s="20"/>
      <c r="J34" s="20"/>
      <c r="K34" s="20"/>
    </row>
    <row r="35" spans="2:11" x14ac:dyDescent="0.3">
      <c r="B35" s="24" t="s">
        <v>11</v>
      </c>
      <c r="C35" s="25">
        <f>SUM(C27:C34)</f>
        <v>1038.1622864865842</v>
      </c>
      <c r="D35" s="25">
        <f t="shared" ref="D35:F35" si="9">SUM(D27:D34)</f>
        <v>822</v>
      </c>
      <c r="E35" s="25">
        <f t="shared" si="9"/>
        <v>4076.4527817849394</v>
      </c>
      <c r="F35" s="26">
        <f t="shared" si="9"/>
        <v>3122</v>
      </c>
      <c r="G35" s="31"/>
      <c r="H35" s="31"/>
      <c r="J35" s="31"/>
      <c r="K35" s="31"/>
    </row>
    <row r="36" spans="2:11" x14ac:dyDescent="0.3">
      <c r="B36" s="37"/>
      <c r="C36" s="38"/>
      <c r="D36" s="39"/>
      <c r="E36" s="38"/>
      <c r="F36" s="40"/>
    </row>
    <row r="38" spans="2:11" x14ac:dyDescent="0.3">
      <c r="C38" s="4" t="s">
        <v>24</v>
      </c>
    </row>
    <row r="40" spans="2:11" x14ac:dyDescent="0.3">
      <c r="C40" s="41" t="s">
        <v>30</v>
      </c>
    </row>
    <row r="41" spans="2:11" x14ac:dyDescent="0.3">
      <c r="B41" s="42" t="s">
        <v>28</v>
      </c>
      <c r="C41" s="42">
        <f>ROUND((332604.913+2318356.41433635)/1000,0)</f>
        <v>2651</v>
      </c>
    </row>
    <row r="42" spans="2:11" x14ac:dyDescent="0.3">
      <c r="B42" s="42" t="s">
        <v>29</v>
      </c>
      <c r="C42" s="42">
        <v>4405</v>
      </c>
    </row>
  </sheetData>
  <hyperlinks>
    <hyperlink ref="F7" r:id="rId1" display="2014@" xr:uid="{B3E4D7BB-FC61-4813-9718-950436175A0B}"/>
    <hyperlink ref="C7" r:id="rId2" display="2014@" xr:uid="{01CDB8C2-B1A4-4492-A81B-7CF81286E6B0}"/>
    <hyperlink ref="E7" r:id="rId3" display="2014@" xr:uid="{75009F09-4C6C-4CDD-B252-93862FE0AAD6}"/>
    <hyperlink ref="D7" r:id="rId4" display="2014@" xr:uid="{ADD6AF5B-8AAD-4942-A843-79564B0AABAC}"/>
  </hyperlinks>
  <pageMargins left="0.38" right="0.24" top="1" bottom="1" header="0.5" footer="0.5"/>
  <pageSetup paperSize="9" orientation="portrait" horizontalDpi="300" verticalDpi="300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0DBA0-245F-4664-9ED9-157A158DEC91}">
  <sheetPr>
    <pageSetUpPr fitToPage="1"/>
  </sheetPr>
  <dimension ref="C1:P49"/>
  <sheetViews>
    <sheetView showGridLines="0" showZeros="0" topLeftCell="A20" zoomScale="112" zoomScaleNormal="112" workbookViewId="0"/>
  </sheetViews>
  <sheetFormatPr defaultColWidth="9.1796875" defaultRowHeight="12" x14ac:dyDescent="0.3"/>
  <cols>
    <col min="1" max="1" width="9.1796875" style="4"/>
    <col min="2" max="2" width="1.1796875" style="4" customWidth="1"/>
    <col min="3" max="3" width="37.453125" style="4" customWidth="1"/>
    <col min="4" max="5" width="17" style="4" bestFit="1" customWidth="1"/>
    <col min="6" max="6" width="13.54296875" style="4" bestFit="1" customWidth="1"/>
    <col min="7" max="7" width="14" style="4" customWidth="1"/>
    <col min="8" max="8" width="0.81640625" style="4" customWidth="1"/>
    <col min="9" max="9" width="14" style="4" customWidth="1"/>
    <col min="10" max="10" width="16.1796875" style="4" bestFit="1" customWidth="1"/>
    <col min="11" max="11" width="9.1796875" style="4"/>
    <col min="12" max="13" width="13.453125" style="4" customWidth="1"/>
    <col min="14" max="18" width="9.54296875" style="4" customWidth="1"/>
    <col min="19" max="19" width="18.453125" style="4" bestFit="1" customWidth="1"/>
    <col min="20" max="20" width="6.1796875" style="4" bestFit="1" customWidth="1"/>
    <col min="21" max="16384" width="9.1796875" style="4"/>
  </cols>
  <sheetData>
    <row r="1" spans="3:12" x14ac:dyDescent="0.3">
      <c r="C1" s="1" t="s">
        <v>0</v>
      </c>
      <c r="D1" s="2"/>
      <c r="E1" s="2"/>
      <c r="F1" s="2"/>
    </row>
    <row r="2" spans="3:12" ht="6.75" customHeight="1" x14ac:dyDescent="0.3"/>
    <row r="3" spans="3:12" x14ac:dyDescent="0.3">
      <c r="C3" s="1" t="s">
        <v>1</v>
      </c>
    </row>
    <row r="4" spans="3:12" x14ac:dyDescent="0.3">
      <c r="C4" s="1" t="s">
        <v>2</v>
      </c>
    </row>
    <row r="5" spans="3:12" x14ac:dyDescent="0.3">
      <c r="C5" s="5"/>
      <c r="D5" s="55" t="s">
        <v>3</v>
      </c>
      <c r="E5" s="55" t="s">
        <v>3</v>
      </c>
      <c r="F5" s="55" t="s">
        <v>3</v>
      </c>
      <c r="G5" s="56" t="s">
        <v>4</v>
      </c>
      <c r="H5" s="12"/>
      <c r="I5" s="12"/>
      <c r="J5" s="12"/>
    </row>
    <row r="6" spans="3:12" x14ac:dyDescent="0.3">
      <c r="C6" s="9" t="s">
        <v>5</v>
      </c>
      <c r="D6" s="57" t="s">
        <v>39</v>
      </c>
      <c r="E6" s="57" t="s">
        <v>39</v>
      </c>
      <c r="F6" s="57" t="s">
        <v>6</v>
      </c>
      <c r="G6" s="58" t="s">
        <v>6</v>
      </c>
      <c r="H6" s="10"/>
      <c r="I6" s="10"/>
      <c r="J6" s="10" t="s">
        <v>40</v>
      </c>
    </row>
    <row r="7" spans="3:12" x14ac:dyDescent="0.3">
      <c r="C7" s="9"/>
      <c r="D7" s="59">
        <v>2024</v>
      </c>
      <c r="E7" s="59">
        <v>2023</v>
      </c>
      <c r="F7" s="59">
        <v>2024</v>
      </c>
      <c r="G7" s="60">
        <v>2024</v>
      </c>
      <c r="H7" s="12"/>
      <c r="I7" s="12"/>
      <c r="J7" s="12"/>
    </row>
    <row r="8" spans="3:12" x14ac:dyDescent="0.3">
      <c r="C8" s="14"/>
      <c r="D8" s="61"/>
      <c r="E8" s="61"/>
      <c r="F8" s="61"/>
      <c r="G8" s="62" t="s">
        <v>7</v>
      </c>
      <c r="H8" s="12"/>
      <c r="I8" s="12"/>
      <c r="J8" s="12"/>
    </row>
    <row r="9" spans="3:12" x14ac:dyDescent="0.3">
      <c r="C9" s="17"/>
      <c r="G9" s="19"/>
    </row>
    <row r="10" spans="3:12" x14ac:dyDescent="0.3">
      <c r="C10" s="17" t="s">
        <v>8</v>
      </c>
      <c r="D10" s="20">
        <v>9421</v>
      </c>
      <c r="E10" s="20">
        <v>8547</v>
      </c>
      <c r="F10" s="20">
        <v>9637</v>
      </c>
      <c r="G10" s="21">
        <v>35634</v>
      </c>
      <c r="H10" s="20" t="s">
        <v>24</v>
      </c>
      <c r="I10" s="20"/>
      <c r="J10" s="43">
        <f>(D10-E10)/E10</f>
        <v>0.10225810225810225</v>
      </c>
      <c r="K10" s="20"/>
      <c r="L10" s="22"/>
    </row>
    <row r="11" spans="3:12" ht="16.5" customHeight="1" x14ac:dyDescent="0.3">
      <c r="C11" s="17" t="s">
        <v>9</v>
      </c>
      <c r="D11" s="20">
        <v>-5966</v>
      </c>
      <c r="E11" s="20">
        <v>-5371</v>
      </c>
      <c r="F11" s="20">
        <v>-6108</v>
      </c>
      <c r="G11" s="21">
        <v>-22378</v>
      </c>
      <c r="H11" s="20"/>
      <c r="I11" s="20"/>
      <c r="J11" s="20"/>
      <c r="K11" s="20"/>
      <c r="L11" s="22"/>
    </row>
    <row r="12" spans="3:12" ht="16.5" customHeight="1" x14ac:dyDescent="0.3">
      <c r="C12" s="17" t="s">
        <v>10</v>
      </c>
      <c r="D12" s="20">
        <v>-1671</v>
      </c>
      <c r="E12" s="20">
        <v>-1452</v>
      </c>
      <c r="F12" s="20">
        <v>-1705</v>
      </c>
      <c r="G12" s="21">
        <v>-6500</v>
      </c>
      <c r="H12" s="20"/>
      <c r="I12" s="20"/>
      <c r="J12" s="20"/>
      <c r="K12" s="20"/>
      <c r="L12" s="22"/>
    </row>
    <row r="13" spans="3:12" ht="16.5" customHeight="1" x14ac:dyDescent="0.3">
      <c r="C13" s="17"/>
      <c r="D13" s="20"/>
      <c r="E13" s="20"/>
      <c r="F13" s="20"/>
      <c r="G13" s="21"/>
      <c r="H13" s="20"/>
      <c r="I13" s="20"/>
      <c r="J13" s="22"/>
      <c r="K13" s="20"/>
      <c r="L13" s="22"/>
    </row>
    <row r="14" spans="3:12" ht="16.5" customHeight="1" x14ac:dyDescent="0.3">
      <c r="C14" s="24" t="s">
        <v>11</v>
      </c>
      <c r="D14" s="25">
        <f t="shared" ref="D14:F14" si="0">SUM(D10:D12)</f>
        <v>1784</v>
      </c>
      <c r="E14" s="25">
        <f t="shared" si="0"/>
        <v>1724</v>
      </c>
      <c r="F14" s="25">
        <f t="shared" si="0"/>
        <v>1824</v>
      </c>
      <c r="G14" s="26">
        <f t="shared" ref="G14" si="1">SUM(G10:G12)</f>
        <v>6756</v>
      </c>
      <c r="H14" s="31"/>
      <c r="I14" s="31"/>
      <c r="J14" s="43">
        <f>(D14-E14)/E14</f>
        <v>3.4802784222737818E-2</v>
      </c>
      <c r="K14" s="31"/>
      <c r="L14" s="52"/>
    </row>
    <row r="15" spans="3:12" ht="16.5" customHeight="1" x14ac:dyDescent="0.3">
      <c r="C15" s="17"/>
      <c r="D15" s="20"/>
      <c r="E15" s="20"/>
      <c r="F15" s="20"/>
      <c r="G15" s="63"/>
      <c r="H15" s="20"/>
      <c r="I15" s="20"/>
      <c r="J15" s="22"/>
      <c r="K15" s="20"/>
    </row>
    <row r="16" spans="3:12" ht="16.5" customHeight="1" x14ac:dyDescent="0.3">
      <c r="C16" s="17" t="s">
        <v>12</v>
      </c>
      <c r="D16" s="20">
        <v>-1306</v>
      </c>
      <c r="E16" s="20">
        <v>-1118</v>
      </c>
      <c r="F16" s="20">
        <v>-1259</v>
      </c>
      <c r="G16" s="21">
        <v>-4773</v>
      </c>
      <c r="H16" s="20"/>
      <c r="I16" s="20"/>
      <c r="J16" s="20"/>
      <c r="K16" s="20"/>
      <c r="L16" s="22"/>
    </row>
    <row r="17" spans="3:16" ht="16.5" customHeight="1" x14ac:dyDescent="0.3">
      <c r="C17" s="17" t="s">
        <v>13</v>
      </c>
      <c r="D17" s="20">
        <v>-543</v>
      </c>
      <c r="E17" s="20">
        <v>-471</v>
      </c>
      <c r="F17" s="20">
        <v>-548</v>
      </c>
      <c r="G17" s="21">
        <v>-1936</v>
      </c>
      <c r="H17" s="20"/>
      <c r="I17" s="20"/>
      <c r="J17" s="20"/>
      <c r="K17" s="20"/>
      <c r="L17" s="22"/>
    </row>
    <row r="18" spans="3:16" x14ac:dyDescent="0.3">
      <c r="C18" s="17" t="s">
        <v>21</v>
      </c>
      <c r="D18" s="20">
        <v>24</v>
      </c>
      <c r="E18" s="20">
        <v>14</v>
      </c>
      <c r="F18" s="20">
        <v>119</v>
      </c>
      <c r="G18" s="21">
        <v>185</v>
      </c>
      <c r="H18" s="20"/>
      <c r="I18" s="20"/>
      <c r="J18" s="20"/>
      <c r="K18" s="20"/>
      <c r="L18" s="22"/>
    </row>
    <row r="19" spans="3:16" hidden="1" x14ac:dyDescent="0.3">
      <c r="C19" s="17" t="s">
        <v>22</v>
      </c>
      <c r="D19" s="20">
        <v>0</v>
      </c>
      <c r="E19" s="20">
        <v>0</v>
      </c>
      <c r="F19" s="20">
        <v>0</v>
      </c>
      <c r="G19" s="21">
        <v>0</v>
      </c>
      <c r="H19" s="20"/>
      <c r="I19" s="20"/>
      <c r="J19" s="20"/>
      <c r="K19" s="20"/>
    </row>
    <row r="20" spans="3:16" ht="12.5" thickBot="1" x14ac:dyDescent="0.35">
      <c r="C20" s="24"/>
      <c r="D20" s="20"/>
      <c r="E20" s="20"/>
      <c r="F20" s="20"/>
      <c r="G20" s="21"/>
      <c r="H20" s="20"/>
      <c r="I20" s="20"/>
      <c r="J20" s="22"/>
      <c r="K20" s="20"/>
    </row>
    <row r="21" spans="3:16" x14ac:dyDescent="0.3">
      <c r="C21" s="24" t="s">
        <v>14</v>
      </c>
      <c r="D21" s="27">
        <f>SUM(D14:D20)</f>
        <v>-41</v>
      </c>
      <c r="E21" s="27">
        <f>SUM(E14:E20)</f>
        <v>149</v>
      </c>
      <c r="F21" s="27">
        <f t="shared" ref="F21" si="2">SUM(F14:F20)</f>
        <v>136</v>
      </c>
      <c r="G21" s="28">
        <f t="shared" ref="G21" si="3">SUM(G14:G20)</f>
        <v>232</v>
      </c>
      <c r="H21" s="20"/>
      <c r="I21" s="20"/>
      <c r="J21" s="43">
        <f>(D21-E21)/E21</f>
        <v>-1.2751677852348993</v>
      </c>
      <c r="K21" s="20"/>
      <c r="L21" s="22"/>
    </row>
    <row r="22" spans="3:16" x14ac:dyDescent="0.3">
      <c r="C22" s="24" t="s">
        <v>36</v>
      </c>
      <c r="D22" s="20">
        <v>-5</v>
      </c>
      <c r="E22" s="20">
        <v>-147</v>
      </c>
      <c r="F22" s="20">
        <v>-158</v>
      </c>
      <c r="G22" s="21">
        <v>-515</v>
      </c>
      <c r="H22" s="20"/>
      <c r="I22" s="20"/>
      <c r="J22" s="43"/>
      <c r="K22" s="20"/>
      <c r="M22" s="4">
        <v>-147014834</v>
      </c>
      <c r="N22" s="4">
        <f>M22/10^6</f>
        <v>-147.01483400000001</v>
      </c>
    </row>
    <row r="23" spans="3:16" x14ac:dyDescent="0.3">
      <c r="C23" s="24" t="s">
        <v>37</v>
      </c>
      <c r="D23" s="20">
        <v>0</v>
      </c>
      <c r="E23" s="20">
        <v>93</v>
      </c>
      <c r="F23" s="20">
        <v>60</v>
      </c>
      <c r="G23" s="64">
        <v>332</v>
      </c>
      <c r="H23" s="20"/>
      <c r="I23" s="20"/>
      <c r="J23" s="43"/>
      <c r="K23" s="20"/>
      <c r="M23" s="4">
        <v>93405596</v>
      </c>
      <c r="N23" s="4">
        <f>M23/10^6</f>
        <v>93.405596000000003</v>
      </c>
    </row>
    <row r="24" spans="3:16" ht="12.5" thickBot="1" x14ac:dyDescent="0.35">
      <c r="C24" s="54" t="s">
        <v>16</v>
      </c>
      <c r="D24" s="29">
        <f t="shared" ref="D24:E24" si="4">SUM(D21:D23)</f>
        <v>-46</v>
      </c>
      <c r="E24" s="29">
        <f t="shared" si="4"/>
        <v>95</v>
      </c>
      <c r="F24" s="29">
        <f t="shared" ref="F24" si="5">SUM(F21:F23)</f>
        <v>38</v>
      </c>
      <c r="G24" s="30">
        <f>SUM(G21:G23)</f>
        <v>49</v>
      </c>
      <c r="H24" s="31"/>
      <c r="I24" s="31"/>
      <c r="J24" s="43">
        <f>(D24-E24)/E24</f>
        <v>-1.4842105263157894</v>
      </c>
      <c r="K24" s="31"/>
      <c r="M24" s="4">
        <f>SUM(M22:M23)</f>
        <v>-53609238</v>
      </c>
      <c r="N24" s="4">
        <f>SUM(N22:N23)</f>
        <v>-53.609238000000005</v>
      </c>
    </row>
    <row r="25" spans="3:16" x14ac:dyDescent="0.3">
      <c r="C25" s="24"/>
      <c r="D25" s="31"/>
      <c r="E25" s="31"/>
      <c r="F25" s="31"/>
      <c r="G25" s="21"/>
      <c r="H25" s="20"/>
      <c r="I25" s="20"/>
      <c r="J25" s="22"/>
      <c r="K25" s="31"/>
    </row>
    <row r="26" spans="3:16" x14ac:dyDescent="0.3">
      <c r="C26" s="32" t="s">
        <v>17</v>
      </c>
      <c r="D26" s="20"/>
      <c r="E26" s="20"/>
      <c r="F26" s="20"/>
      <c r="G26" s="21"/>
      <c r="H26" s="20"/>
      <c r="I26" s="20"/>
      <c r="J26" s="22"/>
      <c r="K26" s="20"/>
    </row>
    <row r="27" spans="3:16" x14ac:dyDescent="0.3">
      <c r="C27" s="33" t="s">
        <v>18</v>
      </c>
      <c r="D27" s="20"/>
      <c r="E27" s="20"/>
      <c r="F27" s="20"/>
      <c r="G27" s="21"/>
      <c r="H27" s="20"/>
      <c r="I27" s="20"/>
      <c r="J27" s="22"/>
      <c r="K27" s="20"/>
    </row>
    <row r="28" spans="3:16" x14ac:dyDescent="0.3">
      <c r="C28" s="24" t="s">
        <v>16</v>
      </c>
      <c r="D28" s="31">
        <f>D24</f>
        <v>-46</v>
      </c>
      <c r="E28" s="31">
        <f>E24</f>
        <v>95</v>
      </c>
      <c r="F28" s="31">
        <f>F24</f>
        <v>38</v>
      </c>
      <c r="G28" s="34">
        <f t="shared" ref="G28" si="6">G24</f>
        <v>49</v>
      </c>
      <c r="H28" s="31"/>
      <c r="I28" s="31"/>
      <c r="J28" s="31"/>
      <c r="K28" s="31"/>
    </row>
    <row r="29" spans="3:16" s="36" customFormat="1" x14ac:dyDescent="0.3">
      <c r="C29" s="35" t="s">
        <v>19</v>
      </c>
      <c r="D29" s="20"/>
      <c r="E29" s="20"/>
      <c r="F29" s="20"/>
      <c r="G29" s="21"/>
      <c r="H29" s="20"/>
      <c r="I29" s="20"/>
      <c r="J29" s="20"/>
      <c r="K29" s="20"/>
      <c r="L29" s="4"/>
      <c r="M29" s="4"/>
      <c r="N29" s="4"/>
      <c r="O29" s="4"/>
      <c r="P29" s="4"/>
    </row>
    <row r="30" spans="3:16" s="36" customFormat="1" x14ac:dyDescent="0.3">
      <c r="C30" s="48" t="s">
        <v>12</v>
      </c>
      <c r="D30" s="20">
        <f t="shared" ref="D30:G31" si="7">-D16</f>
        <v>1306</v>
      </c>
      <c r="E30" s="20">
        <f t="shared" si="7"/>
        <v>1118</v>
      </c>
      <c r="F30" s="20">
        <f t="shared" si="7"/>
        <v>1259</v>
      </c>
      <c r="G30" s="21">
        <f t="shared" si="7"/>
        <v>4773</v>
      </c>
      <c r="H30" s="20"/>
      <c r="I30" s="20"/>
      <c r="J30" s="20"/>
      <c r="K30" s="20"/>
      <c r="L30" s="4"/>
      <c r="M30" s="4"/>
      <c r="N30" s="4"/>
      <c r="O30" s="4"/>
      <c r="P30" s="4"/>
    </row>
    <row r="31" spans="3:16" s="36" customFormat="1" x14ac:dyDescent="0.3">
      <c r="C31" s="48" t="s">
        <v>13</v>
      </c>
      <c r="D31" s="20">
        <f t="shared" si="7"/>
        <v>543</v>
      </c>
      <c r="E31" s="20">
        <f t="shared" si="7"/>
        <v>471</v>
      </c>
      <c r="F31" s="20">
        <f t="shared" si="7"/>
        <v>548</v>
      </c>
      <c r="G31" s="21">
        <f t="shared" si="7"/>
        <v>1936</v>
      </c>
      <c r="H31" s="20"/>
      <c r="I31" s="20"/>
      <c r="J31" s="20"/>
      <c r="K31" s="20"/>
      <c r="L31" s="4"/>
      <c r="M31" s="4"/>
      <c r="N31" s="4"/>
      <c r="O31" s="4"/>
      <c r="P31" s="4"/>
    </row>
    <row r="32" spans="3:16" s="36" customFormat="1" hidden="1" x14ac:dyDescent="0.3">
      <c r="C32" s="48" t="s">
        <v>22</v>
      </c>
      <c r="D32" s="20">
        <f>-D19</f>
        <v>0</v>
      </c>
      <c r="E32" s="20">
        <f>-E19</f>
        <v>0</v>
      </c>
      <c r="F32" s="20">
        <f>-F19</f>
        <v>0</v>
      </c>
      <c r="G32" s="21">
        <f t="shared" ref="G32" si="8">-G19</f>
        <v>0</v>
      </c>
      <c r="H32" s="20"/>
      <c r="I32" s="20"/>
      <c r="J32" s="20"/>
      <c r="K32" s="20"/>
      <c r="L32" s="4"/>
      <c r="M32" s="4"/>
      <c r="N32" s="4"/>
      <c r="O32" s="4"/>
      <c r="P32" s="4"/>
    </row>
    <row r="33" spans="3:16" s="36" customFormat="1" x14ac:dyDescent="0.3">
      <c r="C33" s="48" t="s">
        <v>36</v>
      </c>
      <c r="D33" s="20">
        <f>-D22</f>
        <v>5</v>
      </c>
      <c r="E33" s="20">
        <f>-E22</f>
        <v>147</v>
      </c>
      <c r="F33" s="20">
        <f>-F22</f>
        <v>158</v>
      </c>
      <c r="G33" s="21">
        <f t="shared" ref="G33" si="9">-G22</f>
        <v>515</v>
      </c>
      <c r="H33" s="20"/>
      <c r="I33" s="20"/>
      <c r="J33" s="20"/>
      <c r="K33" s="20"/>
      <c r="L33" s="4"/>
      <c r="M33" s="4"/>
      <c r="N33" s="4"/>
      <c r="O33" s="4"/>
      <c r="P33" s="4"/>
    </row>
    <row r="34" spans="3:16" x14ac:dyDescent="0.3">
      <c r="C34" s="17" t="s">
        <v>20</v>
      </c>
      <c r="D34" s="20"/>
      <c r="E34" s="20"/>
      <c r="F34" s="20"/>
      <c r="G34" s="21"/>
      <c r="H34" s="20"/>
      <c r="I34" s="20"/>
      <c r="J34" s="20"/>
      <c r="K34" s="20"/>
    </row>
    <row r="35" spans="3:16" s="36" customFormat="1" x14ac:dyDescent="0.3">
      <c r="C35" s="48" t="s">
        <v>38</v>
      </c>
      <c r="D35" s="20">
        <f>-D23</f>
        <v>0</v>
      </c>
      <c r="E35" s="20">
        <f>-E23</f>
        <v>-93</v>
      </c>
      <c r="F35" s="20">
        <f>-F23</f>
        <v>-60</v>
      </c>
      <c r="G35" s="21">
        <f>-G23</f>
        <v>-332</v>
      </c>
      <c r="H35" s="20"/>
      <c r="I35" s="20"/>
      <c r="J35" s="20"/>
      <c r="K35" s="20"/>
      <c r="L35" s="4"/>
      <c r="M35" s="4"/>
      <c r="N35" s="4"/>
      <c r="O35" s="4"/>
      <c r="P35" s="4"/>
    </row>
    <row r="36" spans="3:16" x14ac:dyDescent="0.3">
      <c r="C36" s="48" t="s">
        <v>21</v>
      </c>
      <c r="D36" s="20">
        <f>-D18</f>
        <v>-24</v>
      </c>
      <c r="E36" s="20">
        <f>-E18</f>
        <v>-14</v>
      </c>
      <c r="F36" s="20">
        <f>-F18</f>
        <v>-119</v>
      </c>
      <c r="G36" s="21">
        <f>-G18</f>
        <v>-185</v>
      </c>
      <c r="H36" s="20"/>
      <c r="I36" s="20"/>
      <c r="J36" s="20"/>
      <c r="K36" s="20"/>
    </row>
    <row r="37" spans="3:16" x14ac:dyDescent="0.3">
      <c r="C37" s="24" t="s">
        <v>11</v>
      </c>
      <c r="D37" s="25">
        <f>SUM(D28:D36)</f>
        <v>1784</v>
      </c>
      <c r="E37" s="25">
        <f>SUM(E28:E36)</f>
        <v>1724</v>
      </c>
      <c r="F37" s="25">
        <f>SUM(F28:F36)</f>
        <v>1824</v>
      </c>
      <c r="G37" s="26">
        <f t="shared" ref="G37" si="10">SUM(G28:G36)</f>
        <v>6756</v>
      </c>
      <c r="H37" s="31"/>
      <c r="I37" s="31"/>
      <c r="J37" s="31"/>
      <c r="K37" s="31"/>
    </row>
    <row r="38" spans="3:16" x14ac:dyDescent="0.3">
      <c r="C38" s="37"/>
      <c r="D38" s="38"/>
      <c r="E38" s="38"/>
      <c r="F38" s="65"/>
      <c r="G38" s="64"/>
      <c r="H38" s="20"/>
      <c r="I38" s="20"/>
    </row>
    <row r="39" spans="3:16" ht="6.75" customHeight="1" x14ac:dyDescent="0.3">
      <c r="F39" s="49"/>
      <c r="G39" s="49"/>
      <c r="H39" s="49"/>
      <c r="I39" s="49"/>
    </row>
    <row r="40" spans="3:16" x14ac:dyDescent="0.3">
      <c r="D40" s="4" t="s">
        <v>24</v>
      </c>
      <c r="F40" s="20" t="s">
        <v>24</v>
      </c>
      <c r="G40" s="20"/>
      <c r="H40" s="20"/>
      <c r="I40" s="20"/>
    </row>
    <row r="41" spans="3:16" x14ac:dyDescent="0.3">
      <c r="E41" s="20"/>
    </row>
    <row r="42" spans="3:16" x14ac:dyDescent="0.3">
      <c r="D42" s="50" t="s">
        <v>41</v>
      </c>
      <c r="F42" s="50"/>
    </row>
    <row r="43" spans="3:16" x14ac:dyDescent="0.3">
      <c r="C43" s="47" t="s">
        <v>45</v>
      </c>
      <c r="D43" s="46">
        <f>3239992.72161474/1000</f>
        <v>3239.9927216147398</v>
      </c>
      <c r="F43" s="20"/>
    </row>
    <row r="44" spans="3:16" x14ac:dyDescent="0.3">
      <c r="C44" s="51" t="s">
        <v>46</v>
      </c>
      <c r="D44" s="46">
        <v>1436</v>
      </c>
      <c r="E44" s="1"/>
      <c r="F44" s="20"/>
    </row>
    <row r="45" spans="3:16" x14ac:dyDescent="0.3">
      <c r="D45" s="53"/>
      <c r="E45" s="1"/>
    </row>
    <row r="46" spans="3:16" x14ac:dyDescent="0.3">
      <c r="D46" s="51"/>
      <c r="E46" s="1"/>
      <c r="K46" s="4" t="s">
        <v>42</v>
      </c>
      <c r="L46" s="4">
        <v>9341</v>
      </c>
      <c r="M46" s="4">
        <f>L46/10</f>
        <v>934.1</v>
      </c>
    </row>
    <row r="47" spans="3:16" x14ac:dyDescent="0.3">
      <c r="K47" s="4" t="s">
        <v>43</v>
      </c>
      <c r="L47" s="4">
        <v>1009</v>
      </c>
      <c r="M47" s="4">
        <f t="shared" ref="M47:M48" si="11">L47/10</f>
        <v>100.9</v>
      </c>
    </row>
    <row r="48" spans="3:16" x14ac:dyDescent="0.3">
      <c r="K48" s="4" t="s">
        <v>44</v>
      </c>
      <c r="L48" s="4">
        <v>4007.0359400000002</v>
      </c>
      <c r="M48" s="4">
        <f t="shared" si="11"/>
        <v>400.70359400000001</v>
      </c>
    </row>
    <row r="49" spans="13:13" x14ac:dyDescent="0.3">
      <c r="M49" s="52">
        <f>SUM(M46:M48)</f>
        <v>1435.7035940000001</v>
      </c>
    </row>
  </sheetData>
  <hyperlinks>
    <hyperlink ref="G7" r:id="rId1" display="2014@" xr:uid="{90B2F928-B083-4160-AE14-8832492BCF0B}"/>
    <hyperlink ref="F7" r:id="rId2" display="2014@" xr:uid="{3F064C3D-60C4-49E0-B00F-6E8C64830935}"/>
    <hyperlink ref="D7" r:id="rId3" display="2014@" xr:uid="{AC4C8219-57B9-4488-AC46-F7826671EBFD}"/>
    <hyperlink ref="E7" r:id="rId4" display="2014@" xr:uid="{4047088F-7241-4EE6-AB54-C90000DECC7B}"/>
  </hyperlinks>
  <pageMargins left="0.38" right="0.24" top="1" bottom="1" header="0.5" footer="0.5"/>
  <pageSetup paperSize="9" orientation="portrait" r:id="rId5"/>
  <headerFooter alignWithMargins="0"/>
  <ignoredErrors>
    <ignoredError sqref="F2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ED625-F9D1-4FC3-A6D6-9298DFF78DAB}">
  <sheetPr>
    <tabColor rgb="FFFFFF00"/>
    <pageSetUpPr fitToPage="1"/>
  </sheetPr>
  <dimension ref="C1:Q59"/>
  <sheetViews>
    <sheetView showGridLines="0" showZeros="0" topLeftCell="A13" zoomScale="112" zoomScaleNormal="112" workbookViewId="0">
      <selection activeCell="E33" sqref="E33"/>
    </sheetView>
  </sheetViews>
  <sheetFormatPr defaultColWidth="9.1796875" defaultRowHeight="12" x14ac:dyDescent="0.3"/>
  <cols>
    <col min="1" max="1" width="9.1796875" style="4"/>
    <col min="2" max="2" width="1.1796875" style="4" customWidth="1"/>
    <col min="3" max="3" width="40.36328125" style="4" customWidth="1"/>
    <col min="4" max="5" width="17" style="4" bestFit="1" customWidth="1"/>
    <col min="6" max="6" width="13.54296875" style="4" bestFit="1" customWidth="1"/>
    <col min="7" max="8" width="14" style="4" customWidth="1"/>
    <col min="9" max="9" width="0.81640625" style="4" customWidth="1"/>
    <col min="10" max="10" width="14" style="4" customWidth="1"/>
    <col min="11" max="11" width="16.1796875" style="4" bestFit="1" customWidth="1"/>
    <col min="12" max="12" width="9.1796875" style="4"/>
    <col min="13" max="14" width="13.453125" style="4" customWidth="1"/>
    <col min="15" max="19" width="9.54296875" style="4" customWidth="1"/>
    <col min="20" max="20" width="18.453125" style="4" bestFit="1" customWidth="1"/>
    <col min="21" max="21" width="6.1796875" style="4" bestFit="1" customWidth="1"/>
    <col min="22" max="16384" width="9.1796875" style="4"/>
  </cols>
  <sheetData>
    <row r="1" spans="3:13" x14ac:dyDescent="0.3">
      <c r="C1" s="1" t="s">
        <v>0</v>
      </c>
      <c r="D1" s="2"/>
      <c r="E1" s="2"/>
      <c r="F1" s="2"/>
    </row>
    <row r="2" spans="3:13" ht="6.75" customHeight="1" x14ac:dyDescent="0.3"/>
    <row r="3" spans="3:13" x14ac:dyDescent="0.3">
      <c r="C3" s="1" t="s">
        <v>1</v>
      </c>
    </row>
    <row r="4" spans="3:13" x14ac:dyDescent="0.3">
      <c r="C4" s="1" t="s">
        <v>2</v>
      </c>
    </row>
    <row r="5" spans="3:13" x14ac:dyDescent="0.3">
      <c r="C5" s="5"/>
      <c r="D5" s="7" t="s">
        <v>3</v>
      </c>
      <c r="E5" s="7" t="s">
        <v>3</v>
      </c>
      <c r="F5" s="7" t="s">
        <v>3</v>
      </c>
      <c r="G5" s="8" t="s">
        <v>4</v>
      </c>
      <c r="H5" s="12"/>
      <c r="I5" s="12"/>
      <c r="J5" s="12"/>
      <c r="K5" s="12"/>
    </row>
    <row r="6" spans="3:13" x14ac:dyDescent="0.3">
      <c r="C6" s="9" t="s">
        <v>5</v>
      </c>
      <c r="D6" s="86" t="s">
        <v>65</v>
      </c>
      <c r="E6" s="86" t="s">
        <v>66</v>
      </c>
      <c r="F6" s="86" t="s">
        <v>67</v>
      </c>
      <c r="G6" s="85" t="s">
        <v>67</v>
      </c>
      <c r="H6" s="89"/>
      <c r="I6" s="10"/>
      <c r="J6" s="10"/>
      <c r="K6" s="10"/>
    </row>
    <row r="7" spans="3:13" x14ac:dyDescent="0.3">
      <c r="C7" s="82"/>
      <c r="D7" s="61"/>
      <c r="E7" s="61"/>
      <c r="F7" s="61"/>
      <c r="G7" s="16" t="s">
        <v>7</v>
      </c>
      <c r="H7" s="12"/>
      <c r="I7" s="12"/>
      <c r="J7" s="12"/>
      <c r="K7" s="12"/>
    </row>
    <row r="8" spans="3:13" x14ac:dyDescent="0.3">
      <c r="C8" s="66"/>
      <c r="D8" s="67"/>
      <c r="E8" s="67"/>
      <c r="F8" s="67"/>
      <c r="G8" s="68"/>
    </row>
    <row r="9" spans="3:13" x14ac:dyDescent="0.3">
      <c r="C9" s="48" t="s">
        <v>8</v>
      </c>
      <c r="D9" s="69">
        <v>9421</v>
      </c>
      <c r="E9" s="69">
        <v>8547</v>
      </c>
      <c r="F9" s="69">
        <v>9637</v>
      </c>
      <c r="G9" s="70">
        <v>35634</v>
      </c>
      <c r="H9" s="90"/>
      <c r="I9" s="20" t="s">
        <v>24</v>
      </c>
      <c r="J9" s="20">
        <f>ROUND(D9,0)</f>
        <v>9421</v>
      </c>
      <c r="K9" s="20">
        <f t="shared" ref="K9:M10" si="0">ROUND(E9,0)</f>
        <v>8547</v>
      </c>
      <c r="L9" s="20">
        <f t="shared" si="0"/>
        <v>9637</v>
      </c>
      <c r="M9" s="20">
        <f t="shared" si="0"/>
        <v>35634</v>
      </c>
    </row>
    <row r="10" spans="3:13" ht="16.5" customHeight="1" x14ac:dyDescent="0.3">
      <c r="C10" s="48" t="s">
        <v>59</v>
      </c>
      <c r="D10" s="69">
        <v>-5961</v>
      </c>
      <c r="E10" s="69">
        <v>-5371</v>
      </c>
      <c r="F10" s="69">
        <v>-6108</v>
      </c>
      <c r="G10" s="70">
        <v>-22378</v>
      </c>
      <c r="H10" s="69"/>
      <c r="I10" s="20"/>
      <c r="J10" s="20">
        <f>ROUND(D10,0)</f>
        <v>-5961</v>
      </c>
      <c r="K10" s="20">
        <f t="shared" si="0"/>
        <v>-5371</v>
      </c>
      <c r="L10" s="20">
        <f t="shared" si="0"/>
        <v>-6108</v>
      </c>
      <c r="M10" s="20">
        <f t="shared" si="0"/>
        <v>-22378</v>
      </c>
    </row>
    <row r="11" spans="3:13" ht="16.5" customHeight="1" x14ac:dyDescent="0.3">
      <c r="C11" s="87" t="s">
        <v>52</v>
      </c>
      <c r="D11" s="71">
        <f>SUM(D9:D10)</f>
        <v>3460</v>
      </c>
      <c r="E11" s="71">
        <f t="shared" ref="E11:M11" si="1">SUM(E9:E10)</f>
        <v>3176</v>
      </c>
      <c r="F11" s="71">
        <f t="shared" si="1"/>
        <v>3529</v>
      </c>
      <c r="G11" s="72">
        <f t="shared" si="1"/>
        <v>13256</v>
      </c>
      <c r="H11" s="71"/>
      <c r="I11" s="20"/>
      <c r="J11" s="72">
        <f t="shared" si="1"/>
        <v>3460</v>
      </c>
      <c r="K11" s="72">
        <f t="shared" si="1"/>
        <v>3176</v>
      </c>
      <c r="L11" s="72">
        <f t="shared" si="1"/>
        <v>3529</v>
      </c>
      <c r="M11" s="72">
        <f t="shared" si="1"/>
        <v>13256</v>
      </c>
    </row>
    <row r="12" spans="3:13" ht="16.5" customHeight="1" x14ac:dyDescent="0.3">
      <c r="C12" s="48" t="s">
        <v>53</v>
      </c>
      <c r="D12" s="69">
        <v>88</v>
      </c>
      <c r="E12" s="69">
        <v>42</v>
      </c>
      <c r="F12" s="69">
        <v>182</v>
      </c>
      <c r="G12" s="70">
        <v>379</v>
      </c>
      <c r="H12" s="69"/>
      <c r="I12" s="20"/>
      <c r="J12" s="20">
        <f>ROUND(D12,0)</f>
        <v>88</v>
      </c>
      <c r="K12" s="20">
        <f t="shared" ref="K12:M14" si="2">ROUND(E12,0)</f>
        <v>42</v>
      </c>
      <c r="L12" s="20">
        <f t="shared" si="2"/>
        <v>182</v>
      </c>
      <c r="M12" s="20">
        <f t="shared" si="2"/>
        <v>379</v>
      </c>
    </row>
    <row r="13" spans="3:13" ht="16.5" customHeight="1" x14ac:dyDescent="0.3">
      <c r="C13" s="48" t="s">
        <v>10</v>
      </c>
      <c r="D13" s="69">
        <v>-1676</v>
      </c>
      <c r="E13" s="69">
        <v>-1421</v>
      </c>
      <c r="F13" s="69">
        <v>-1700</v>
      </c>
      <c r="G13" s="70">
        <v>-6462</v>
      </c>
      <c r="H13" s="69"/>
      <c r="I13" s="20"/>
      <c r="J13" s="20">
        <f t="shared" ref="J13:J14" si="3">ROUND(D13,0)</f>
        <v>-1676</v>
      </c>
      <c r="K13" s="20">
        <f t="shared" si="2"/>
        <v>-1421</v>
      </c>
      <c r="L13" s="20">
        <f t="shared" si="2"/>
        <v>-1700</v>
      </c>
      <c r="M13" s="20">
        <f t="shared" si="2"/>
        <v>-6462</v>
      </c>
    </row>
    <row r="14" spans="3:13" ht="16.5" customHeight="1" x14ac:dyDescent="0.3">
      <c r="C14" s="48" t="s">
        <v>12</v>
      </c>
      <c r="D14" s="69">
        <v>-1306</v>
      </c>
      <c r="E14" s="69">
        <v>-1118</v>
      </c>
      <c r="F14" s="69">
        <v>-1259</v>
      </c>
      <c r="G14" s="70">
        <v>-4773</v>
      </c>
      <c r="H14" s="69"/>
      <c r="I14" s="20"/>
      <c r="J14" s="20">
        <f t="shared" si="3"/>
        <v>-1306</v>
      </c>
      <c r="K14" s="20">
        <f t="shared" si="2"/>
        <v>-1118</v>
      </c>
      <c r="L14" s="20">
        <f t="shared" si="2"/>
        <v>-1259</v>
      </c>
      <c r="M14" s="20">
        <f t="shared" si="2"/>
        <v>-4773</v>
      </c>
    </row>
    <row r="15" spans="3:13" ht="16.5" customHeight="1" x14ac:dyDescent="0.3">
      <c r="C15" s="87" t="s">
        <v>54</v>
      </c>
      <c r="D15" s="71">
        <f>SUM(D11:D14)</f>
        <v>566</v>
      </c>
      <c r="E15" s="71">
        <f t="shared" ref="E15:M15" si="4">SUM(E11:E14)</f>
        <v>679</v>
      </c>
      <c r="F15" s="71">
        <f t="shared" si="4"/>
        <v>752</v>
      </c>
      <c r="G15" s="72">
        <f t="shared" si="4"/>
        <v>2400</v>
      </c>
      <c r="H15" s="71"/>
      <c r="I15" s="20"/>
      <c r="J15" s="72">
        <f t="shared" si="4"/>
        <v>566</v>
      </c>
      <c r="K15" s="72">
        <f t="shared" si="4"/>
        <v>679</v>
      </c>
      <c r="L15" s="72">
        <f t="shared" si="4"/>
        <v>752</v>
      </c>
      <c r="M15" s="72">
        <f t="shared" si="4"/>
        <v>2400</v>
      </c>
    </row>
    <row r="16" spans="3:13" ht="16.5" customHeight="1" x14ac:dyDescent="0.3">
      <c r="C16" s="48" t="s">
        <v>55</v>
      </c>
      <c r="D16" s="69">
        <v>58</v>
      </c>
      <c r="E16" s="69">
        <v>9</v>
      </c>
      <c r="F16" s="69">
        <v>25</v>
      </c>
      <c r="G16" s="70">
        <v>156</v>
      </c>
      <c r="H16" s="69"/>
      <c r="I16" s="20"/>
      <c r="J16" s="20">
        <f t="shared" ref="J16:M16" si="5">ROUND(D16,0)</f>
        <v>58</v>
      </c>
      <c r="K16" s="20">
        <f t="shared" si="5"/>
        <v>9</v>
      </c>
      <c r="L16" s="20">
        <f t="shared" si="5"/>
        <v>25</v>
      </c>
      <c r="M16" s="20">
        <f t="shared" si="5"/>
        <v>156</v>
      </c>
    </row>
    <row r="17" spans="3:17" ht="16.5" customHeight="1" x14ac:dyDescent="0.3">
      <c r="C17" s="87" t="s">
        <v>56</v>
      </c>
      <c r="D17" s="71">
        <f>D15+D16</f>
        <v>624</v>
      </c>
      <c r="E17" s="71">
        <f t="shared" ref="E17:M17" si="6">E15+E16</f>
        <v>688</v>
      </c>
      <c r="F17" s="71">
        <f t="shared" si="6"/>
        <v>777</v>
      </c>
      <c r="G17" s="72">
        <f t="shared" si="6"/>
        <v>2556</v>
      </c>
      <c r="H17" s="71"/>
      <c r="I17" s="20"/>
      <c r="J17" s="72">
        <f t="shared" si="6"/>
        <v>624</v>
      </c>
      <c r="K17" s="72">
        <f t="shared" si="6"/>
        <v>688</v>
      </c>
      <c r="L17" s="72">
        <f t="shared" si="6"/>
        <v>777</v>
      </c>
      <c r="M17" s="72">
        <f t="shared" si="6"/>
        <v>2556</v>
      </c>
    </row>
    <row r="18" spans="3:17" ht="16.5" customHeight="1" x14ac:dyDescent="0.3">
      <c r="C18" s="48" t="s">
        <v>57</v>
      </c>
      <c r="D18" s="69">
        <v>-670</v>
      </c>
      <c r="E18" s="69">
        <v>-569</v>
      </c>
      <c r="F18" s="69">
        <v>-641</v>
      </c>
      <c r="G18" s="70">
        <v>-2322</v>
      </c>
      <c r="H18" s="69"/>
      <c r="I18" s="20"/>
      <c r="J18" s="20">
        <f t="shared" ref="J18:M19" si="7">ROUND(D18,0)</f>
        <v>-670</v>
      </c>
      <c r="K18" s="20">
        <f t="shared" si="7"/>
        <v>-569</v>
      </c>
      <c r="L18" s="20">
        <f t="shared" si="7"/>
        <v>-641</v>
      </c>
      <c r="M18" s="20">
        <f t="shared" si="7"/>
        <v>-2322</v>
      </c>
    </row>
    <row r="19" spans="3:17" ht="16.5" customHeight="1" x14ac:dyDescent="0.3">
      <c r="C19" s="48" t="s">
        <v>58</v>
      </c>
      <c r="D19" s="69">
        <v>0</v>
      </c>
      <c r="E19" s="69">
        <v>0</v>
      </c>
      <c r="F19" s="69">
        <v>0</v>
      </c>
      <c r="G19" s="70">
        <v>-2</v>
      </c>
      <c r="H19" s="69"/>
      <c r="I19" s="20"/>
      <c r="J19" s="20">
        <f t="shared" si="7"/>
        <v>0</v>
      </c>
      <c r="K19" s="20">
        <f t="shared" si="7"/>
        <v>0</v>
      </c>
      <c r="L19" s="20">
        <f t="shared" si="7"/>
        <v>0</v>
      </c>
      <c r="M19" s="20">
        <f t="shared" si="7"/>
        <v>-2</v>
      </c>
    </row>
    <row r="20" spans="3:17" ht="16.5" customHeight="1" thickBot="1" x14ac:dyDescent="0.35">
      <c r="C20" s="87" t="s">
        <v>68</v>
      </c>
      <c r="D20" s="79">
        <f>SUM(D17:D19)</f>
        <v>-46</v>
      </c>
      <c r="E20" s="79">
        <f>SUM(E17:E19)</f>
        <v>119</v>
      </c>
      <c r="F20" s="79">
        <f>SUM(F17:F19)</f>
        <v>136</v>
      </c>
      <c r="G20" s="80">
        <f>SUM(G17:G19)</f>
        <v>232</v>
      </c>
      <c r="H20" s="71"/>
      <c r="I20" s="20"/>
      <c r="J20" s="80">
        <f t="shared" ref="J20:M20" si="8">SUM(J17:J19)</f>
        <v>-46</v>
      </c>
      <c r="K20" s="80">
        <f t="shared" si="8"/>
        <v>119</v>
      </c>
      <c r="L20" s="80">
        <f t="shared" si="8"/>
        <v>136</v>
      </c>
      <c r="M20" s="80">
        <f t="shared" si="8"/>
        <v>232</v>
      </c>
    </row>
    <row r="21" spans="3:17" ht="12.5" hidden="1" thickTop="1" x14ac:dyDescent="0.3">
      <c r="C21" s="48" t="s">
        <v>22</v>
      </c>
      <c r="D21" s="69">
        <v>0</v>
      </c>
      <c r="E21" s="69">
        <v>0</v>
      </c>
      <c r="F21" s="69">
        <v>0</v>
      </c>
      <c r="G21" s="70">
        <v>0</v>
      </c>
      <c r="H21" s="69"/>
      <c r="I21" s="20"/>
      <c r="J21" s="20"/>
      <c r="K21" s="20"/>
      <c r="L21" s="20"/>
    </row>
    <row r="22" spans="3:17" ht="12.5" thickTop="1" x14ac:dyDescent="0.3">
      <c r="C22" s="48"/>
      <c r="D22" s="83"/>
      <c r="E22" s="83"/>
      <c r="F22" s="83"/>
      <c r="G22" s="84"/>
      <c r="H22" s="69"/>
      <c r="I22" s="20"/>
      <c r="J22" s="20"/>
      <c r="K22" s="20"/>
      <c r="L22" s="20"/>
    </row>
    <row r="23" spans="3:17" x14ac:dyDescent="0.3">
      <c r="C23" s="48" t="s">
        <v>60</v>
      </c>
      <c r="D23" s="69">
        <v>-59</v>
      </c>
      <c r="E23" s="69">
        <v>-54</v>
      </c>
      <c r="F23" s="69">
        <v>-98</v>
      </c>
      <c r="G23" s="70">
        <v>-183</v>
      </c>
      <c r="H23" s="69"/>
      <c r="I23" s="20"/>
      <c r="J23" s="20">
        <f t="shared" ref="J23:M23" si="9">ROUND(D23,0)</f>
        <v>-59</v>
      </c>
      <c r="K23" s="20">
        <f t="shared" si="9"/>
        <v>-54</v>
      </c>
      <c r="L23" s="20">
        <f t="shared" si="9"/>
        <v>-98</v>
      </c>
      <c r="M23" s="20">
        <f t="shared" si="9"/>
        <v>-183</v>
      </c>
    </row>
    <row r="24" spans="3:17" x14ac:dyDescent="0.3">
      <c r="C24" s="87"/>
      <c r="D24" s="69"/>
      <c r="E24" s="69"/>
      <c r="F24" s="69"/>
      <c r="G24" s="70"/>
      <c r="H24" s="69"/>
      <c r="I24" s="20"/>
      <c r="J24" s="20"/>
      <c r="K24" s="20"/>
      <c r="L24" s="20"/>
    </row>
    <row r="25" spans="3:17" ht="12.5" thickBot="1" x14ac:dyDescent="0.35">
      <c r="C25" s="88" t="s">
        <v>69</v>
      </c>
      <c r="D25" s="74">
        <f>SUM(D20:D23)</f>
        <v>-105</v>
      </c>
      <c r="E25" s="74">
        <f>SUM(E20:E23)</f>
        <v>65</v>
      </c>
      <c r="F25" s="74">
        <f>SUM(F20:F23)</f>
        <v>38</v>
      </c>
      <c r="G25" s="75">
        <f>SUM(G20:G23)</f>
        <v>49</v>
      </c>
      <c r="H25" s="71"/>
      <c r="I25" s="31"/>
      <c r="J25" s="75">
        <f t="shared" ref="J25:M25" si="10">SUM(J20:J23)</f>
        <v>-105</v>
      </c>
      <c r="K25" s="75">
        <f t="shared" si="10"/>
        <v>65</v>
      </c>
      <c r="L25" s="75">
        <f t="shared" si="10"/>
        <v>38</v>
      </c>
      <c r="M25" s="75">
        <f t="shared" si="10"/>
        <v>49</v>
      </c>
    </row>
    <row r="26" spans="3:17" x14ac:dyDescent="0.3">
      <c r="C26" s="93"/>
      <c r="D26" s="94"/>
      <c r="E26" s="94"/>
      <c r="F26" s="94"/>
      <c r="G26" s="95"/>
      <c r="H26" s="69"/>
      <c r="I26" s="20"/>
      <c r="J26" s="20"/>
      <c r="K26" s="22"/>
      <c r="L26" s="31"/>
    </row>
    <row r="27" spans="3:17" x14ac:dyDescent="0.3">
      <c r="C27" s="32" t="s">
        <v>17</v>
      </c>
      <c r="D27" s="20"/>
      <c r="E27" s="20"/>
      <c r="F27" s="22"/>
      <c r="G27" s="23"/>
      <c r="H27" s="69"/>
      <c r="I27" s="20"/>
      <c r="J27" s="20"/>
      <c r="K27" s="22"/>
      <c r="L27" s="20"/>
    </row>
    <row r="28" spans="3:17" x14ac:dyDescent="0.3">
      <c r="C28" s="33" t="s">
        <v>18</v>
      </c>
      <c r="D28" s="20"/>
      <c r="E28" s="20"/>
      <c r="F28" s="22"/>
      <c r="G28" s="23"/>
      <c r="H28" s="69"/>
      <c r="I28" s="20"/>
      <c r="J28" s="20"/>
      <c r="K28" s="22"/>
      <c r="L28" s="20"/>
    </row>
    <row r="29" spans="3:17" x14ac:dyDescent="0.3">
      <c r="C29" s="24" t="s">
        <v>16</v>
      </c>
      <c r="D29" s="31">
        <f>D25</f>
        <v>-105</v>
      </c>
      <c r="E29" s="31">
        <f t="shared" ref="E29:G29" si="11">E25</f>
        <v>65</v>
      </c>
      <c r="F29" s="31">
        <f t="shared" si="11"/>
        <v>38</v>
      </c>
      <c r="G29" s="34">
        <f t="shared" si="11"/>
        <v>49</v>
      </c>
      <c r="H29" s="71"/>
      <c r="I29" s="31"/>
      <c r="J29" s="20">
        <f t="shared" ref="J29:M35" si="12">ROUND(D29,0)</f>
        <v>-105</v>
      </c>
      <c r="K29" s="20">
        <f t="shared" si="12"/>
        <v>65</v>
      </c>
      <c r="L29" s="20">
        <f t="shared" si="12"/>
        <v>38</v>
      </c>
      <c r="M29" s="20">
        <f t="shared" si="12"/>
        <v>49</v>
      </c>
    </row>
    <row r="30" spans="3:17" s="36" customFormat="1" x14ac:dyDescent="0.3">
      <c r="C30" s="35" t="s">
        <v>19</v>
      </c>
      <c r="D30" s="20"/>
      <c r="E30" s="20"/>
      <c r="F30" s="20"/>
      <c r="G30" s="21"/>
      <c r="H30" s="69"/>
      <c r="I30" s="20"/>
      <c r="J30" s="20">
        <f t="shared" si="12"/>
        <v>0</v>
      </c>
      <c r="K30" s="20">
        <f t="shared" si="12"/>
        <v>0</v>
      </c>
      <c r="L30" s="20">
        <f t="shared" si="12"/>
        <v>0</v>
      </c>
      <c r="M30" s="20">
        <f t="shared" si="12"/>
        <v>0</v>
      </c>
      <c r="N30" s="4"/>
      <c r="O30" s="4"/>
      <c r="P30" s="4"/>
      <c r="Q30" s="4"/>
    </row>
    <row r="31" spans="3:17" s="36" customFormat="1" x14ac:dyDescent="0.3">
      <c r="C31" s="17" t="s">
        <v>12</v>
      </c>
      <c r="D31" s="20">
        <f>-D14</f>
        <v>1306</v>
      </c>
      <c r="E31" s="20">
        <f t="shared" ref="E31:G31" si="13">-E14</f>
        <v>1118</v>
      </c>
      <c r="F31" s="20">
        <f t="shared" si="13"/>
        <v>1259</v>
      </c>
      <c r="G31" s="21">
        <f t="shared" si="13"/>
        <v>4773</v>
      </c>
      <c r="H31" s="69"/>
      <c r="I31" s="20"/>
      <c r="J31" s="20">
        <f t="shared" si="12"/>
        <v>1306</v>
      </c>
      <c r="K31" s="20">
        <f t="shared" si="12"/>
        <v>1118</v>
      </c>
      <c r="L31" s="20">
        <f t="shared" si="12"/>
        <v>1259</v>
      </c>
      <c r="M31" s="20">
        <f t="shared" si="12"/>
        <v>4773</v>
      </c>
      <c r="N31" s="4"/>
      <c r="O31" s="4"/>
      <c r="P31" s="4"/>
      <c r="Q31" s="4"/>
    </row>
    <row r="32" spans="3:17" s="36" customFormat="1" x14ac:dyDescent="0.3">
      <c r="C32" s="17" t="s">
        <v>70</v>
      </c>
      <c r="D32" s="20"/>
      <c r="E32" s="20"/>
      <c r="F32" s="20"/>
      <c r="G32" s="21"/>
      <c r="H32" s="69"/>
      <c r="I32" s="20"/>
      <c r="J32" s="20">
        <f t="shared" si="12"/>
        <v>0</v>
      </c>
      <c r="K32" s="20">
        <f t="shared" si="12"/>
        <v>0</v>
      </c>
      <c r="L32" s="20">
        <f t="shared" si="12"/>
        <v>0</v>
      </c>
      <c r="M32" s="20">
        <f t="shared" si="12"/>
        <v>0</v>
      </c>
      <c r="N32" s="4"/>
      <c r="O32" s="4"/>
      <c r="P32" s="4"/>
      <c r="Q32" s="4"/>
    </row>
    <row r="33" spans="3:17" x14ac:dyDescent="0.3">
      <c r="C33" s="17" t="s">
        <v>13</v>
      </c>
      <c r="D33" s="20">
        <v>547</v>
      </c>
      <c r="E33" s="20">
        <f>471+30</f>
        <v>501</v>
      </c>
      <c r="F33" s="20">
        <v>548</v>
      </c>
      <c r="G33" s="21">
        <v>1936</v>
      </c>
      <c r="H33" s="69"/>
      <c r="I33" s="20"/>
      <c r="J33" s="20">
        <f t="shared" si="12"/>
        <v>547</v>
      </c>
      <c r="K33" s="20">
        <f t="shared" si="12"/>
        <v>501</v>
      </c>
      <c r="L33" s="20">
        <f t="shared" si="12"/>
        <v>548</v>
      </c>
      <c r="M33" s="20">
        <f t="shared" si="12"/>
        <v>1936</v>
      </c>
    </row>
    <row r="34" spans="3:17" s="36" customFormat="1" hidden="1" x14ac:dyDescent="0.3">
      <c r="C34" s="17" t="s">
        <v>22</v>
      </c>
      <c r="D34" s="20">
        <v>0</v>
      </c>
      <c r="E34" s="20">
        <v>0</v>
      </c>
      <c r="F34" s="20">
        <v>0</v>
      </c>
      <c r="G34" s="21">
        <v>0</v>
      </c>
      <c r="H34" s="69"/>
      <c r="I34" s="20"/>
      <c r="J34" s="20">
        <f t="shared" si="12"/>
        <v>0</v>
      </c>
      <c r="K34" s="20">
        <f t="shared" si="12"/>
        <v>0</v>
      </c>
      <c r="L34" s="20">
        <f t="shared" si="12"/>
        <v>0</v>
      </c>
      <c r="M34" s="20">
        <f t="shared" si="12"/>
        <v>0</v>
      </c>
      <c r="N34" s="4"/>
      <c r="O34" s="4"/>
      <c r="P34" s="4"/>
      <c r="Q34" s="4"/>
    </row>
    <row r="35" spans="3:17" x14ac:dyDescent="0.3">
      <c r="C35" s="17" t="s">
        <v>20</v>
      </c>
      <c r="D35" s="20"/>
      <c r="E35" s="20"/>
      <c r="F35" s="20"/>
      <c r="G35" s="21"/>
      <c r="H35" s="69"/>
      <c r="I35" s="20"/>
      <c r="J35" s="20">
        <f t="shared" si="12"/>
        <v>0</v>
      </c>
      <c r="K35" s="20">
        <f t="shared" si="12"/>
        <v>0</v>
      </c>
      <c r="L35" s="20">
        <f t="shared" si="12"/>
        <v>0</v>
      </c>
      <c r="M35" s="20">
        <f t="shared" si="12"/>
        <v>0</v>
      </c>
    </row>
    <row r="36" spans="3:17" x14ac:dyDescent="0.3">
      <c r="C36" s="17" t="s">
        <v>36</v>
      </c>
      <c r="D36" s="20">
        <v>136</v>
      </c>
      <c r="E36" s="20">
        <v>147</v>
      </c>
      <c r="F36" s="20">
        <v>158</v>
      </c>
      <c r="G36" s="21">
        <f>5148/10</f>
        <v>514.79999999999995</v>
      </c>
      <c r="H36" s="69"/>
      <c r="I36" s="20"/>
      <c r="J36" s="20"/>
      <c r="K36" s="20"/>
      <c r="L36" s="20"/>
    </row>
    <row r="37" spans="3:17" x14ac:dyDescent="0.3">
      <c r="C37" s="17" t="s">
        <v>38</v>
      </c>
      <c r="D37" s="20">
        <v>-77</v>
      </c>
      <c r="E37" s="20">
        <v>-93</v>
      </c>
      <c r="F37" s="20">
        <v>-60</v>
      </c>
      <c r="G37" s="21">
        <v>-331.7</v>
      </c>
      <c r="H37" s="71"/>
      <c r="I37" s="31"/>
      <c r="J37" s="77">
        <f t="shared" ref="J37:M37" si="14">SUM(J29:J35)</f>
        <v>1748</v>
      </c>
      <c r="K37" s="77">
        <f t="shared" si="14"/>
        <v>1684</v>
      </c>
      <c r="L37" s="77">
        <f t="shared" si="14"/>
        <v>1845</v>
      </c>
      <c r="M37" s="77">
        <f t="shared" si="14"/>
        <v>6758</v>
      </c>
    </row>
    <row r="38" spans="3:17" x14ac:dyDescent="0.3">
      <c r="C38" s="17" t="s">
        <v>23</v>
      </c>
      <c r="D38" s="20">
        <v>-23</v>
      </c>
      <c r="E38" s="20">
        <v>-14</v>
      </c>
      <c r="F38" s="20">
        <v>-119</v>
      </c>
      <c r="G38" s="21">
        <v>-185</v>
      </c>
      <c r="H38" s="69"/>
      <c r="I38" s="20"/>
      <c r="J38" s="20"/>
    </row>
    <row r="39" spans="3:17" x14ac:dyDescent="0.3">
      <c r="C39" s="96" t="s">
        <v>11</v>
      </c>
      <c r="D39" s="25">
        <f>SUM(D29:D38)</f>
        <v>1784</v>
      </c>
      <c r="E39" s="25">
        <f>SUM(E29:E38)</f>
        <v>1724</v>
      </c>
      <c r="F39" s="25">
        <f>SUM(F29:F38)</f>
        <v>1824</v>
      </c>
      <c r="G39" s="26">
        <f>SUM(G29:G38)</f>
        <v>6756.1</v>
      </c>
      <c r="H39" s="49"/>
      <c r="I39" s="49"/>
      <c r="J39" s="49"/>
    </row>
    <row r="40" spans="3:17" x14ac:dyDescent="0.3">
      <c r="D40" s="4">
        <f>1784</f>
        <v>1784</v>
      </c>
      <c r="E40" s="4">
        <v>1724</v>
      </c>
      <c r="F40" s="91">
        <v>1824</v>
      </c>
      <c r="G40" s="20">
        <v>6756.1</v>
      </c>
      <c r="H40" s="20"/>
      <c r="I40" s="20"/>
      <c r="J40" s="20"/>
    </row>
    <row r="41" spans="3:17" x14ac:dyDescent="0.3">
      <c r="D41" s="22">
        <f>D39-D40</f>
        <v>0</v>
      </c>
      <c r="E41" s="22">
        <f>E39-E40</f>
        <v>0</v>
      </c>
      <c r="F41" s="22">
        <f>F39-F40</f>
        <v>0</v>
      </c>
      <c r="G41" s="22">
        <f>G39-G40</f>
        <v>0</v>
      </c>
    </row>
    <row r="42" spans="3:17" x14ac:dyDescent="0.3">
      <c r="D42" s="22"/>
      <c r="E42" s="20"/>
    </row>
    <row r="43" spans="3:17" x14ac:dyDescent="0.3">
      <c r="D43" s="22"/>
      <c r="E43" s="20"/>
    </row>
    <row r="44" spans="3:17" x14ac:dyDescent="0.3">
      <c r="D44" s="22"/>
      <c r="E44" s="20"/>
    </row>
    <row r="45" spans="3:17" x14ac:dyDescent="0.3">
      <c r="C45" s="47" t="s">
        <v>63</v>
      </c>
      <c r="D45" s="81" t="s">
        <v>41</v>
      </c>
      <c r="F45" s="50"/>
    </row>
    <row r="46" spans="3:17" x14ac:dyDescent="0.3">
      <c r="C46" s="47" t="s">
        <v>61</v>
      </c>
      <c r="D46" s="46">
        <f>6470974/1000</f>
        <v>6470.9740000000002</v>
      </c>
      <c r="F46" s="20"/>
    </row>
    <row r="47" spans="3:17" x14ac:dyDescent="0.3">
      <c r="C47" s="47" t="s">
        <v>62</v>
      </c>
      <c r="D47" s="46">
        <v>2656</v>
      </c>
      <c r="E47" s="1"/>
      <c r="F47" s="20"/>
    </row>
    <row r="48" spans="3:17" x14ac:dyDescent="0.3">
      <c r="D48" s="53"/>
      <c r="E48" s="1"/>
    </row>
    <row r="49" spans="4:14" x14ac:dyDescent="0.3">
      <c r="D49" s="51"/>
      <c r="E49" s="1"/>
    </row>
    <row r="52" spans="4:14" x14ac:dyDescent="0.3">
      <c r="N52" s="52"/>
    </row>
    <row r="59" spans="4:14" x14ac:dyDescent="0.3">
      <c r="E59" s="70">
        <f>E40</f>
        <v>1724</v>
      </c>
    </row>
  </sheetData>
  <pageMargins left="0.38" right="0.24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5633C-7AA3-45A3-B250-4112DA591BFB}">
  <sheetPr>
    <pageSetUpPr fitToPage="1"/>
  </sheetPr>
  <dimension ref="A1:N55"/>
  <sheetViews>
    <sheetView showGridLines="0" showZeros="0" tabSelected="1" topLeftCell="A22" zoomScaleNormal="100" workbookViewId="0">
      <selection activeCell="C42" sqref="C42"/>
    </sheetView>
  </sheetViews>
  <sheetFormatPr defaultColWidth="9.1796875" defaultRowHeight="12" x14ac:dyDescent="0.3"/>
  <cols>
    <col min="1" max="1" width="9.1796875" style="4"/>
    <col min="2" max="2" width="1.1796875" style="4" customWidth="1"/>
    <col min="3" max="3" width="50.6328125" style="4" bestFit="1" customWidth="1"/>
    <col min="4" max="5" width="17" style="4" bestFit="1" customWidth="1"/>
    <col min="6" max="6" width="13.36328125" style="4" bestFit="1" customWidth="1"/>
    <col min="7" max="7" width="10.36328125" style="107" hidden="1" customWidth="1"/>
    <col min="8" max="8" width="2.6328125" style="4" hidden="1" customWidth="1"/>
    <col min="9" max="9" width="14" style="4" hidden="1" customWidth="1"/>
    <col min="10" max="10" width="13.90625" style="4" hidden="1" customWidth="1"/>
    <col min="11" max="11" width="7.90625" style="4" hidden="1" customWidth="1"/>
    <col min="12" max="12" width="7" style="4" hidden="1" customWidth="1"/>
    <col min="13" max="13" width="13.453125" style="4" hidden="1" customWidth="1"/>
    <col min="14" max="14" width="9.54296875" style="4" hidden="1" customWidth="1"/>
    <col min="15" max="18" width="9.54296875" style="4" customWidth="1"/>
    <col min="19" max="19" width="18.453125" style="4" bestFit="1" customWidth="1"/>
    <col min="20" max="20" width="6.1796875" style="4" bestFit="1" customWidth="1"/>
    <col min="21" max="16384" width="9.1796875" style="4"/>
  </cols>
  <sheetData>
    <row r="1" spans="3:12" x14ac:dyDescent="0.3">
      <c r="C1" s="1" t="s">
        <v>0</v>
      </c>
      <c r="D1" s="2"/>
      <c r="E1" s="2"/>
      <c r="F1" s="2"/>
    </row>
    <row r="2" spans="3:12" ht="6.75" customHeight="1" x14ac:dyDescent="0.3"/>
    <row r="3" spans="3:12" x14ac:dyDescent="0.3">
      <c r="C3" s="1" t="s">
        <v>1</v>
      </c>
    </row>
    <row r="4" spans="3:12" x14ac:dyDescent="0.3">
      <c r="C4" s="1" t="s">
        <v>2</v>
      </c>
    </row>
    <row r="5" spans="3:12" ht="13" customHeight="1" x14ac:dyDescent="0.3">
      <c r="C5" s="170" t="s">
        <v>5</v>
      </c>
      <c r="D5" s="55" t="s">
        <v>3</v>
      </c>
      <c r="E5" s="55" t="s">
        <v>3</v>
      </c>
      <c r="F5" s="56" t="s">
        <v>3</v>
      </c>
      <c r="G5" s="108"/>
      <c r="H5" s="12"/>
      <c r="I5" s="12"/>
    </row>
    <row r="6" spans="3:12" x14ac:dyDescent="0.3">
      <c r="C6" s="171"/>
      <c r="D6" s="115" t="s">
        <v>71</v>
      </c>
      <c r="E6" s="115" t="s">
        <v>72</v>
      </c>
      <c r="F6" s="116" t="s">
        <v>65</v>
      </c>
      <c r="G6" s="109"/>
      <c r="H6" s="10"/>
      <c r="I6" s="10"/>
      <c r="J6" s="10"/>
    </row>
    <row r="7" spans="3:12" x14ac:dyDescent="0.3">
      <c r="C7" s="172"/>
      <c r="D7" s="61"/>
      <c r="E7" s="61"/>
      <c r="F7" s="62"/>
      <c r="G7" s="108"/>
      <c r="H7" s="12"/>
      <c r="I7" s="12"/>
      <c r="J7" s="12"/>
    </row>
    <row r="8" spans="3:12" x14ac:dyDescent="0.3">
      <c r="C8" s="66"/>
      <c r="D8" s="67"/>
      <c r="E8" s="67"/>
      <c r="F8" s="68"/>
      <c r="J8" s="59" t="s">
        <v>76</v>
      </c>
    </row>
    <row r="9" spans="3:12" x14ac:dyDescent="0.3">
      <c r="C9" s="48" t="s">
        <v>8</v>
      </c>
      <c r="D9" s="117">
        <f>J9-F9</f>
        <v>10275</v>
      </c>
      <c r="E9" s="117">
        <v>8791.1322505578282</v>
      </c>
      <c r="F9" s="118">
        <v>9421</v>
      </c>
      <c r="G9" s="110">
        <f>D9+F9</f>
        <v>19696</v>
      </c>
      <c r="H9" s="20" t="s">
        <v>24</v>
      </c>
      <c r="I9" s="20"/>
      <c r="J9" s="20">
        <v>19696</v>
      </c>
      <c r="K9" s="20">
        <f>D9+F9</f>
        <v>19696</v>
      </c>
      <c r="L9" s="20">
        <f>J9-K9</f>
        <v>0</v>
      </c>
    </row>
    <row r="10" spans="3:12" ht="16.5" customHeight="1" x14ac:dyDescent="0.3">
      <c r="C10" s="48" t="s">
        <v>59</v>
      </c>
      <c r="D10" s="117">
        <f>J10-F10</f>
        <v>-6362</v>
      </c>
      <c r="E10" s="117">
        <v>-5509.2430460247178</v>
      </c>
      <c r="F10" s="118">
        <v>-5961</v>
      </c>
      <c r="G10" s="110">
        <f>D10+F10</f>
        <v>-12323</v>
      </c>
      <c r="H10" s="20"/>
      <c r="I10" s="20"/>
      <c r="J10" s="20">
        <v>-12323</v>
      </c>
      <c r="K10" s="20">
        <f t="shared" ref="K10:K25" si="0">D10+F10</f>
        <v>-12323</v>
      </c>
      <c r="L10" s="20">
        <f t="shared" ref="L10:L25" si="1">J10-K10</f>
        <v>0</v>
      </c>
    </row>
    <row r="11" spans="3:12" ht="16.5" customHeight="1" x14ac:dyDescent="0.3">
      <c r="C11" s="87" t="s">
        <v>52</v>
      </c>
      <c r="D11" s="119">
        <f>SUM(D9:D10)</f>
        <v>3913</v>
      </c>
      <c r="E11" s="119">
        <v>3281.8892045331113</v>
      </c>
      <c r="F11" s="120">
        <v>3460</v>
      </c>
      <c r="G11" s="111">
        <f>SUM(G9:G10)</f>
        <v>7373</v>
      </c>
      <c r="H11" s="20"/>
      <c r="I11" s="72"/>
      <c r="J11" s="72">
        <v>7372</v>
      </c>
      <c r="K11" s="20">
        <f t="shared" si="0"/>
        <v>7373</v>
      </c>
      <c r="L11" s="20">
        <f t="shared" si="1"/>
        <v>-1</v>
      </c>
    </row>
    <row r="12" spans="3:12" ht="16.5" customHeight="1" x14ac:dyDescent="0.3">
      <c r="C12" s="48" t="s">
        <v>53</v>
      </c>
      <c r="D12" s="117">
        <v>135.30000000000001</v>
      </c>
      <c r="E12" s="117">
        <v>172.69930592723193</v>
      </c>
      <c r="F12" s="118">
        <v>88</v>
      </c>
      <c r="G12" s="110">
        <f t="shared" ref="G12:G14" si="2">D12+F12</f>
        <v>223.3</v>
      </c>
      <c r="H12" s="20"/>
      <c r="I12" s="20"/>
      <c r="J12" s="20">
        <v>224</v>
      </c>
      <c r="K12" s="20">
        <f t="shared" si="0"/>
        <v>223.3</v>
      </c>
      <c r="L12" s="20">
        <f t="shared" si="1"/>
        <v>0.69999999999998863</v>
      </c>
    </row>
    <row r="13" spans="3:12" ht="16.5" customHeight="1" x14ac:dyDescent="0.3">
      <c r="C13" s="48" t="s">
        <v>10</v>
      </c>
      <c r="D13" s="117">
        <f>J13-F13</f>
        <v>-1945</v>
      </c>
      <c r="E13" s="117">
        <v>-1761.57481579823</v>
      </c>
      <c r="F13" s="118">
        <v>-1676</v>
      </c>
      <c r="G13" s="110">
        <f t="shared" si="2"/>
        <v>-3621</v>
      </c>
      <c r="H13" s="20"/>
      <c r="I13" s="20"/>
      <c r="J13" s="20">
        <v>-3621</v>
      </c>
      <c r="K13" s="20">
        <f t="shared" si="0"/>
        <v>-3621</v>
      </c>
      <c r="L13" s="20">
        <f t="shared" si="1"/>
        <v>0</v>
      </c>
    </row>
    <row r="14" spans="3:12" ht="16.5" customHeight="1" x14ac:dyDescent="0.3">
      <c r="C14" s="48" t="s">
        <v>12</v>
      </c>
      <c r="D14" s="117">
        <f>J14-F14</f>
        <v>-1323</v>
      </c>
      <c r="E14" s="117">
        <v>-1213.2316968173122</v>
      </c>
      <c r="F14" s="118">
        <v>-1306</v>
      </c>
      <c r="G14" s="110">
        <f t="shared" si="2"/>
        <v>-2629</v>
      </c>
      <c r="H14" s="20"/>
      <c r="I14" s="20"/>
      <c r="J14" s="20">
        <v>-2629</v>
      </c>
      <c r="K14" s="20">
        <f t="shared" si="0"/>
        <v>-2629</v>
      </c>
      <c r="L14" s="20">
        <f t="shared" si="1"/>
        <v>0</v>
      </c>
    </row>
    <row r="15" spans="3:12" ht="16.5" customHeight="1" x14ac:dyDescent="0.3">
      <c r="C15" s="87" t="s">
        <v>54</v>
      </c>
      <c r="D15" s="119">
        <f>SUM(D11:D14)</f>
        <v>780.30000000000018</v>
      </c>
      <c r="E15" s="119">
        <v>479.78199784480103</v>
      </c>
      <c r="F15" s="120">
        <v>566</v>
      </c>
      <c r="G15" s="111">
        <f>SUM(G11:G14)</f>
        <v>1346.3000000000002</v>
      </c>
      <c r="H15" s="20"/>
      <c r="I15" s="72"/>
      <c r="J15" s="72">
        <v>1345</v>
      </c>
      <c r="K15" s="20">
        <f t="shared" si="0"/>
        <v>1346.3000000000002</v>
      </c>
      <c r="L15" s="20">
        <f t="shared" si="1"/>
        <v>-1.3000000000001819</v>
      </c>
    </row>
    <row r="16" spans="3:12" ht="16.5" customHeight="1" x14ac:dyDescent="0.3">
      <c r="C16" s="48" t="s">
        <v>55</v>
      </c>
      <c r="D16" s="117">
        <f>J16-F16</f>
        <v>2</v>
      </c>
      <c r="E16" s="117">
        <v>20.232973302945354</v>
      </c>
      <c r="F16" s="118">
        <v>58</v>
      </c>
      <c r="G16" s="110">
        <f>D16+F16</f>
        <v>60</v>
      </c>
      <c r="H16" s="20"/>
      <c r="I16" s="20"/>
      <c r="J16" s="20">
        <v>60</v>
      </c>
      <c r="K16" s="20">
        <f t="shared" si="0"/>
        <v>60</v>
      </c>
      <c r="L16" s="20">
        <f t="shared" si="1"/>
        <v>0</v>
      </c>
    </row>
    <row r="17" spans="1:12" ht="16.5" customHeight="1" x14ac:dyDescent="0.3">
      <c r="C17" s="87" t="s">
        <v>56</v>
      </c>
      <c r="D17" s="119">
        <f>D15+D16</f>
        <v>782.30000000000018</v>
      </c>
      <c r="E17" s="119">
        <v>500.01497114774645</v>
      </c>
      <c r="F17" s="120">
        <v>624</v>
      </c>
      <c r="G17" s="111">
        <f>G15+G16</f>
        <v>1406.3000000000002</v>
      </c>
      <c r="H17" s="20"/>
      <c r="I17" s="72"/>
      <c r="J17" s="72">
        <v>1405</v>
      </c>
      <c r="K17" s="20">
        <f t="shared" si="0"/>
        <v>1406.3000000000002</v>
      </c>
      <c r="L17" s="20">
        <f t="shared" si="1"/>
        <v>-1.3000000000001819</v>
      </c>
    </row>
    <row r="18" spans="1:12" ht="16.5" customHeight="1" x14ac:dyDescent="0.3">
      <c r="A18" s="127"/>
      <c r="C18" s="48" t="s">
        <v>57</v>
      </c>
      <c r="D18" s="117">
        <f>J18-F18</f>
        <v>-694</v>
      </c>
      <c r="E18" s="117">
        <v>-502</v>
      </c>
      <c r="F18" s="118">
        <v>-670</v>
      </c>
      <c r="G18" s="110">
        <f>D18+F18</f>
        <v>-1364</v>
      </c>
      <c r="H18" s="20"/>
      <c r="I18" s="71"/>
      <c r="J18" s="20">
        <v>-1364</v>
      </c>
      <c r="K18" s="20">
        <f t="shared" si="0"/>
        <v>-1364</v>
      </c>
      <c r="L18" s="20">
        <f t="shared" si="1"/>
        <v>0</v>
      </c>
    </row>
    <row r="19" spans="1:12" ht="16.5" customHeight="1" x14ac:dyDescent="0.3">
      <c r="C19" s="48" t="s">
        <v>58</v>
      </c>
      <c r="D19" s="117">
        <f>J19-F19</f>
        <v>-1</v>
      </c>
      <c r="E19" s="117">
        <f>-0.497014*0</f>
        <v>0</v>
      </c>
      <c r="F19" s="118">
        <v>0</v>
      </c>
      <c r="G19" s="110">
        <f t="shared" ref="G19" si="3">D19+F19</f>
        <v>-1</v>
      </c>
      <c r="H19" s="20"/>
      <c r="I19" s="20"/>
      <c r="J19" s="20">
        <v>-1</v>
      </c>
      <c r="K19" s="20">
        <f t="shared" si="0"/>
        <v>-1</v>
      </c>
      <c r="L19" s="20">
        <f t="shared" si="1"/>
        <v>0</v>
      </c>
    </row>
    <row r="20" spans="1:12" ht="16.5" customHeight="1" thickBot="1" x14ac:dyDescent="0.35">
      <c r="C20" s="87" t="s">
        <v>68</v>
      </c>
      <c r="D20" s="121">
        <f>SUM(D17:D19)</f>
        <v>87.300000000000182</v>
      </c>
      <c r="E20" s="121">
        <f>SUM(E17:E19)</f>
        <v>-1.9850288522535493</v>
      </c>
      <c r="F20" s="122">
        <v>-46</v>
      </c>
      <c r="G20" s="112">
        <f>SUM(G17:G19)</f>
        <v>41.300000000000182</v>
      </c>
      <c r="H20" s="20"/>
      <c r="I20" s="80"/>
      <c r="J20" s="80">
        <f>SUM(J17:J19)</f>
        <v>40</v>
      </c>
      <c r="K20" s="20">
        <f t="shared" si="0"/>
        <v>41.300000000000182</v>
      </c>
      <c r="L20" s="20">
        <f t="shared" si="1"/>
        <v>-1.3000000000001819</v>
      </c>
    </row>
    <row r="21" spans="1:12" ht="12.5" hidden="1" thickTop="1" x14ac:dyDescent="0.3">
      <c r="C21" s="48" t="s">
        <v>22</v>
      </c>
      <c r="D21" s="117">
        <v>0</v>
      </c>
      <c r="E21" s="117">
        <v>0</v>
      </c>
      <c r="F21" s="118">
        <v>0</v>
      </c>
      <c r="G21" s="110"/>
      <c r="H21" s="20"/>
      <c r="I21" s="20"/>
      <c r="J21" s="20">
        <v>-1364.5101493922357</v>
      </c>
      <c r="K21" s="20">
        <f t="shared" si="0"/>
        <v>0</v>
      </c>
      <c r="L21" s="20">
        <f t="shared" si="1"/>
        <v>-1364.5101493922357</v>
      </c>
    </row>
    <row r="22" spans="1:12" ht="12.5" thickTop="1" x14ac:dyDescent="0.3">
      <c r="C22" s="48"/>
      <c r="D22" s="123"/>
      <c r="E22" s="123"/>
      <c r="F22" s="124"/>
      <c r="G22" s="110"/>
      <c r="H22" s="20"/>
      <c r="I22" s="20"/>
      <c r="J22" s="20">
        <v>0</v>
      </c>
      <c r="K22" s="20">
        <f t="shared" si="0"/>
        <v>0</v>
      </c>
      <c r="L22" s="20">
        <f t="shared" si="1"/>
        <v>0</v>
      </c>
    </row>
    <row r="23" spans="1:12" x14ac:dyDescent="0.3">
      <c r="C23" s="48" t="s">
        <v>60</v>
      </c>
      <c r="D23" s="117">
        <f>J23-F23</f>
        <v>-38</v>
      </c>
      <c r="E23" s="117">
        <v>-38</v>
      </c>
      <c r="F23" s="118">
        <v>-59</v>
      </c>
      <c r="G23" s="110">
        <f>D23+F23</f>
        <v>-97</v>
      </c>
      <c r="H23" s="20"/>
      <c r="I23" s="20"/>
      <c r="J23" s="20">
        <v>-97</v>
      </c>
      <c r="K23" s="20">
        <f t="shared" si="0"/>
        <v>-97</v>
      </c>
      <c r="L23" s="20">
        <f t="shared" si="1"/>
        <v>0</v>
      </c>
    </row>
    <row r="24" spans="1:12" x14ac:dyDescent="0.3">
      <c r="C24" s="87"/>
      <c r="D24" s="117"/>
      <c r="E24" s="117"/>
      <c r="F24" s="118"/>
      <c r="G24" s="110"/>
      <c r="H24" s="20"/>
      <c r="I24" s="20"/>
      <c r="J24" s="20"/>
      <c r="K24" s="20">
        <f t="shared" si="0"/>
        <v>0</v>
      </c>
      <c r="L24" s="20">
        <f t="shared" si="1"/>
        <v>0</v>
      </c>
    </row>
    <row r="25" spans="1:12" ht="12.5" thickBot="1" x14ac:dyDescent="0.35">
      <c r="C25" s="97" t="s">
        <v>69</v>
      </c>
      <c r="D25" s="125">
        <f>SUM(D20:D23)</f>
        <v>49.300000000000182</v>
      </c>
      <c r="E25" s="125">
        <f>SUM(E20:E23)</f>
        <v>-39.985028852253549</v>
      </c>
      <c r="F25" s="126">
        <v>-105</v>
      </c>
      <c r="G25" s="113">
        <f>SUM(G20:G23)</f>
        <v>-55.699999999999818</v>
      </c>
      <c r="H25" s="31"/>
      <c r="I25" s="75"/>
      <c r="J25" s="75">
        <f>J20+J23</f>
        <v>-57</v>
      </c>
      <c r="K25" s="20">
        <f t="shared" si="0"/>
        <v>-55.699999999999818</v>
      </c>
      <c r="L25" s="20">
        <f t="shared" si="1"/>
        <v>-1.3000000000001819</v>
      </c>
    </row>
    <row r="26" spans="1:12" x14ac:dyDescent="0.3">
      <c r="C26" s="87"/>
      <c r="D26" s="119"/>
      <c r="E26" s="119"/>
      <c r="F26" s="120"/>
      <c r="G26" s="111"/>
      <c r="H26" s="31"/>
      <c r="I26" s="71"/>
      <c r="J26" s="71"/>
      <c r="K26" s="20"/>
      <c r="L26" s="20"/>
    </row>
    <row r="27" spans="1:12" x14ac:dyDescent="0.3">
      <c r="C27" s="24" t="s">
        <v>77</v>
      </c>
      <c r="D27" s="119"/>
      <c r="E27" s="119"/>
      <c r="F27" s="120"/>
      <c r="G27" s="111"/>
      <c r="H27" s="31"/>
      <c r="I27" s="71"/>
      <c r="J27" s="71"/>
      <c r="K27" s="20"/>
      <c r="L27" s="20"/>
    </row>
    <row r="28" spans="1:12" x14ac:dyDescent="0.3">
      <c r="C28" s="104" t="s">
        <v>18</v>
      </c>
      <c r="F28" s="21"/>
      <c r="G28" s="114"/>
      <c r="H28" s="49"/>
      <c r="I28" s="49"/>
    </row>
    <row r="29" spans="1:12" x14ac:dyDescent="0.3">
      <c r="C29" s="104"/>
      <c r="F29" s="21"/>
      <c r="G29" s="114"/>
      <c r="H29" s="49"/>
      <c r="I29" s="49"/>
    </row>
    <row r="30" spans="1:12" x14ac:dyDescent="0.3">
      <c r="C30" s="24" t="str">
        <f>C25</f>
        <v>Profit/(Loss) for the period</v>
      </c>
      <c r="D30" s="119">
        <f>D25</f>
        <v>49.300000000000182</v>
      </c>
      <c r="E30" s="119">
        <f>E25</f>
        <v>-39.985028852253549</v>
      </c>
      <c r="F30" s="120">
        <f>F25</f>
        <v>-105</v>
      </c>
      <c r="G30" s="114"/>
      <c r="H30" s="49"/>
      <c r="I30" s="49"/>
    </row>
    <row r="31" spans="1:12" x14ac:dyDescent="0.3">
      <c r="C31" s="87" t="s">
        <v>19</v>
      </c>
      <c r="D31" s="119"/>
      <c r="E31" s="119"/>
      <c r="F31" s="120"/>
      <c r="G31" s="114"/>
      <c r="H31" s="49"/>
      <c r="I31" s="49"/>
    </row>
    <row r="32" spans="1:12" x14ac:dyDescent="0.3">
      <c r="C32" s="48" t="s">
        <v>12</v>
      </c>
      <c r="D32" s="117">
        <f>-D14</f>
        <v>1323</v>
      </c>
      <c r="E32" s="117">
        <f>-E14</f>
        <v>1213.2316968173122</v>
      </c>
      <c r="F32" s="118">
        <f>-F14</f>
        <v>1306</v>
      </c>
      <c r="G32" s="114"/>
      <c r="H32" s="49"/>
      <c r="I32" s="49"/>
    </row>
    <row r="33" spans="3:13" x14ac:dyDescent="0.3">
      <c r="C33" s="48" t="s">
        <v>13</v>
      </c>
      <c r="D33" s="117">
        <f>J33-F33</f>
        <v>587.81435712575012</v>
      </c>
      <c r="E33" s="117">
        <v>361</v>
      </c>
      <c r="F33" s="118">
        <v>547</v>
      </c>
      <c r="G33" s="114"/>
      <c r="H33" s="49"/>
      <c r="I33" s="49"/>
      <c r="J33" s="2">
        <f>1134814.35712575/10^3</f>
        <v>1134.8143571257501</v>
      </c>
    </row>
    <row r="34" spans="3:13" x14ac:dyDescent="0.3">
      <c r="C34" s="48" t="s">
        <v>36</v>
      </c>
      <c r="D34" s="117">
        <f>J34-F34</f>
        <v>183.89999999999998</v>
      </c>
      <c r="E34" s="117">
        <v>202</v>
      </c>
      <c r="F34" s="118">
        <v>136</v>
      </c>
      <c r="G34" s="114"/>
      <c r="H34" s="49"/>
      <c r="I34" s="49"/>
      <c r="J34" s="4">
        <f>3199/10</f>
        <v>319.89999999999998</v>
      </c>
    </row>
    <row r="35" spans="3:13" x14ac:dyDescent="0.3">
      <c r="C35" s="87" t="s">
        <v>20</v>
      </c>
      <c r="D35" s="117"/>
      <c r="E35" s="117"/>
      <c r="F35" s="118"/>
      <c r="G35" s="114"/>
      <c r="H35" s="49"/>
      <c r="I35" s="49"/>
    </row>
    <row r="36" spans="3:13" x14ac:dyDescent="0.3">
      <c r="C36" s="48" t="s">
        <v>37</v>
      </c>
      <c r="D36" s="117">
        <f>J36-F36</f>
        <v>-145.9</v>
      </c>
      <c r="E36" s="117">
        <v>-164</v>
      </c>
      <c r="F36" s="118">
        <v>-77</v>
      </c>
      <c r="G36" s="114"/>
      <c r="H36" s="49"/>
      <c r="I36" s="49"/>
      <c r="J36" s="4">
        <f>-2229/10</f>
        <v>-222.9</v>
      </c>
    </row>
    <row r="37" spans="3:13" x14ac:dyDescent="0.3">
      <c r="C37" s="48" t="s">
        <v>64</v>
      </c>
      <c r="D37" s="117">
        <f>J37-F37</f>
        <v>-35.166977731420495</v>
      </c>
      <c r="E37" s="117">
        <v>-53</v>
      </c>
      <c r="F37" s="118">
        <v>-23</v>
      </c>
      <c r="G37" s="114"/>
      <c r="H37" s="49"/>
      <c r="I37" s="49"/>
      <c r="J37" s="2">
        <f>-58166.9777314205/10^3</f>
        <v>-58.166977731420495</v>
      </c>
    </row>
    <row r="38" spans="3:13" x14ac:dyDescent="0.3">
      <c r="C38" s="48"/>
      <c r="D38" s="117"/>
      <c r="E38" s="117"/>
      <c r="F38" s="118"/>
      <c r="G38" s="114"/>
      <c r="H38" s="49"/>
      <c r="I38" s="49"/>
    </row>
    <row r="39" spans="3:13" x14ac:dyDescent="0.3">
      <c r="C39" s="97" t="s">
        <v>11</v>
      </c>
      <c r="D39" s="125">
        <f>SUM(D30:D37)</f>
        <v>1962.9473793943298</v>
      </c>
      <c r="E39" s="125">
        <f>SUM(E30:E37)</f>
        <v>1519.2466679650588</v>
      </c>
      <c r="F39" s="126">
        <f>SUM(F30:F37)</f>
        <v>1784</v>
      </c>
      <c r="G39" s="114"/>
      <c r="H39" s="49"/>
      <c r="I39" s="49"/>
    </row>
    <row r="40" spans="3:13" x14ac:dyDescent="0.3">
      <c r="D40" s="22"/>
      <c r="E40" s="22"/>
      <c r="F40" s="22"/>
      <c r="G40" s="114"/>
      <c r="H40" s="49"/>
      <c r="I40" s="49"/>
    </row>
    <row r="41" spans="3:13" x14ac:dyDescent="0.3">
      <c r="M41" s="52"/>
    </row>
    <row r="43" spans="3:13" x14ac:dyDescent="0.3">
      <c r="C43" s="167"/>
      <c r="D43" s="7" t="s">
        <v>3</v>
      </c>
      <c r="E43" s="7" t="s">
        <v>3</v>
      </c>
      <c r="F43" s="8" t="s">
        <v>3</v>
      </c>
    </row>
    <row r="44" spans="3:13" x14ac:dyDescent="0.3">
      <c r="C44" s="168"/>
      <c r="D44" s="86" t="s">
        <v>71</v>
      </c>
      <c r="E44" s="86" t="s">
        <v>72</v>
      </c>
      <c r="F44" s="103" t="s">
        <v>65</v>
      </c>
    </row>
    <row r="45" spans="3:13" x14ac:dyDescent="0.3">
      <c r="C45" s="169"/>
      <c r="D45" s="61"/>
      <c r="E45" s="59"/>
      <c r="F45" s="62"/>
    </row>
    <row r="46" spans="3:13" x14ac:dyDescent="0.3">
      <c r="C46" s="87" t="s">
        <v>54</v>
      </c>
      <c r="D46" s="105">
        <f>D15</f>
        <v>780.30000000000018</v>
      </c>
      <c r="E46" s="105">
        <f>E15</f>
        <v>479.78199784480103</v>
      </c>
      <c r="F46" s="72">
        <f>F15</f>
        <v>566</v>
      </c>
      <c r="J46" s="2">
        <v>1345.2661131357961</v>
      </c>
      <c r="K46" s="22">
        <f>D46+F46</f>
        <v>1346.3000000000002</v>
      </c>
      <c r="L46" s="106">
        <f>J46-K46</f>
        <v>-1.0338868642040779</v>
      </c>
    </row>
    <row r="47" spans="3:13" x14ac:dyDescent="0.3">
      <c r="C47" s="92" t="s">
        <v>19</v>
      </c>
      <c r="D47" s="69"/>
      <c r="E47" s="69"/>
      <c r="F47" s="70"/>
      <c r="J47" s="2">
        <v>0</v>
      </c>
    </row>
    <row r="48" spans="3:13" x14ac:dyDescent="0.3">
      <c r="C48" s="48" t="s">
        <v>12</v>
      </c>
      <c r="D48" s="69">
        <f>-D14</f>
        <v>1323</v>
      </c>
      <c r="E48" s="69">
        <f>-E14</f>
        <v>1213.2316968173122</v>
      </c>
      <c r="F48" s="70">
        <f>-F14</f>
        <v>1306</v>
      </c>
      <c r="J48" s="2">
        <v>2629.2695071450075</v>
      </c>
      <c r="K48" s="22">
        <f>D48+F48</f>
        <v>2629</v>
      </c>
      <c r="L48" s="106">
        <f t="shared" ref="L48:L52" si="4">J48-K48</f>
        <v>0.26950714500753747</v>
      </c>
    </row>
    <row r="49" spans="3:12" x14ac:dyDescent="0.3">
      <c r="C49" s="87" t="s">
        <v>20</v>
      </c>
      <c r="D49" s="69"/>
      <c r="E49" s="69"/>
      <c r="F49" s="70"/>
      <c r="K49" s="22">
        <f>D49+F49</f>
        <v>0</v>
      </c>
      <c r="L49" s="106"/>
    </row>
    <row r="50" spans="3:12" x14ac:dyDescent="0.3">
      <c r="C50" s="48" t="s">
        <v>58</v>
      </c>
      <c r="D50" s="69">
        <f>D19</f>
        <v>-1</v>
      </c>
      <c r="E50" s="69">
        <f>E19</f>
        <v>0</v>
      </c>
      <c r="F50" s="70">
        <v>0</v>
      </c>
      <c r="J50" s="2">
        <v>-0.88924899999999996</v>
      </c>
      <c r="K50" s="22">
        <f>D50+F50</f>
        <v>-1</v>
      </c>
      <c r="L50" s="106">
        <f t="shared" si="4"/>
        <v>0.11075100000000004</v>
      </c>
    </row>
    <row r="51" spans="3:12" x14ac:dyDescent="0.3">
      <c r="C51" s="48" t="s">
        <v>64</v>
      </c>
      <c r="D51" s="69">
        <f>-D12-4</f>
        <v>-139.30000000000001</v>
      </c>
      <c r="E51" s="69">
        <f>-E12-1</f>
        <v>-173.69930592723193</v>
      </c>
      <c r="F51" s="70">
        <f>-F12</f>
        <v>-88</v>
      </c>
      <c r="J51" s="2">
        <v>-223.57153781019286</v>
      </c>
      <c r="K51" s="22">
        <f>D51+F51</f>
        <v>-227.3</v>
      </c>
      <c r="L51" s="106">
        <f t="shared" si="4"/>
        <v>3.7284621898071464</v>
      </c>
    </row>
    <row r="52" spans="3:12" x14ac:dyDescent="0.3">
      <c r="C52" s="87" t="s">
        <v>11</v>
      </c>
      <c r="D52" s="76">
        <f>SUM(D46:D51)</f>
        <v>1963.0000000000002</v>
      </c>
      <c r="E52" s="76">
        <f>SUM(E46:E51)</f>
        <v>1519.3143887348813</v>
      </c>
      <c r="F52" s="77">
        <f>SUM(F46:F51)</f>
        <v>1784</v>
      </c>
      <c r="J52" s="2">
        <v>3750.0788334706112</v>
      </c>
      <c r="K52" s="22">
        <f>D52+F52</f>
        <v>3747</v>
      </c>
      <c r="L52" s="106">
        <f t="shared" si="4"/>
        <v>3.0788334706112437</v>
      </c>
    </row>
    <row r="53" spans="3:12" x14ac:dyDescent="0.3">
      <c r="C53" s="37"/>
      <c r="D53" s="78"/>
      <c r="E53" s="78"/>
      <c r="F53" s="73"/>
    </row>
    <row r="55" spans="3:12" x14ac:dyDescent="0.3">
      <c r="D55" s="22">
        <f>D52-D39</f>
        <v>5.2620605670426812E-2</v>
      </c>
      <c r="E55" s="22">
        <f t="shared" ref="E55:F55" si="5">E52-E39</f>
        <v>6.7720769822471993E-2</v>
      </c>
      <c r="F55" s="22">
        <f t="shared" si="5"/>
        <v>0</v>
      </c>
    </row>
  </sheetData>
  <mergeCells count="2">
    <mergeCell ref="C43:C45"/>
    <mergeCell ref="C5:C7"/>
  </mergeCells>
  <pageMargins left="0.38" right="0.24" top="1" bottom="1" header="0.5" footer="0.5"/>
  <pageSetup paperSize="9" scale="99" orientation="portrait" r:id="rId1"/>
  <headerFooter alignWithMargins="0"/>
  <ignoredErrors>
    <ignoredError sqref="D15:D17" formula="1"/>
    <ignoredError sqref="E2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DE3BC-DFFA-47B1-A6A8-1A8F3226B166}">
  <sheetPr>
    <tabColor rgb="FF00B050"/>
  </sheetPr>
  <dimension ref="A3:I20"/>
  <sheetViews>
    <sheetView showGridLines="0" zoomScale="87" zoomScaleNormal="100" workbookViewId="0">
      <selection activeCell="G10" sqref="G10"/>
    </sheetView>
  </sheetViews>
  <sheetFormatPr defaultColWidth="8.90625" defaultRowHeight="14.5" x14ac:dyDescent="0.35"/>
  <cols>
    <col min="1" max="1" width="30.36328125" style="128" customWidth="1"/>
    <col min="2" max="2" width="10.453125" style="128" customWidth="1"/>
    <col min="3" max="3" width="10.453125" style="128" bestFit="1" customWidth="1"/>
    <col min="4" max="4" width="8.90625" style="128" customWidth="1"/>
    <col min="5" max="5" width="10.54296875" style="128" customWidth="1"/>
    <col min="6" max="9" width="10.453125" style="128" customWidth="1"/>
    <col min="10" max="16384" width="8.90625" style="128"/>
  </cols>
  <sheetData>
    <row r="3" spans="1:9" ht="15" thickBot="1" x14ac:dyDescent="0.4"/>
    <row r="4" spans="1:9" ht="15" thickBot="1" x14ac:dyDescent="0.4">
      <c r="A4" s="129"/>
      <c r="B4" s="173" t="s">
        <v>78</v>
      </c>
      <c r="C4" s="174"/>
      <c r="D4" s="174"/>
      <c r="E4" s="175"/>
      <c r="F4" s="173" t="s">
        <v>79</v>
      </c>
      <c r="G4" s="174"/>
      <c r="H4" s="174"/>
      <c r="I4" s="175"/>
    </row>
    <row r="5" spans="1:9" ht="40.5" x14ac:dyDescent="0.35">
      <c r="A5" s="130" t="s">
        <v>63</v>
      </c>
      <c r="B5" s="131" t="s">
        <v>80</v>
      </c>
      <c r="C5" s="132" t="s">
        <v>81</v>
      </c>
      <c r="D5" s="132" t="s">
        <v>82</v>
      </c>
      <c r="E5" s="133" t="s">
        <v>83</v>
      </c>
      <c r="F5" s="131" t="s">
        <v>80</v>
      </c>
      <c r="G5" s="132" t="s">
        <v>84</v>
      </c>
      <c r="H5" s="132" t="s">
        <v>82</v>
      </c>
      <c r="I5" s="133" t="s">
        <v>83</v>
      </c>
    </row>
    <row r="6" spans="1:9" ht="27.5" thickBot="1" x14ac:dyDescent="0.4">
      <c r="A6" s="134"/>
      <c r="B6" s="135" t="s">
        <v>85</v>
      </c>
      <c r="C6" s="136" t="s">
        <v>86</v>
      </c>
      <c r="D6" s="136" t="s">
        <v>87</v>
      </c>
      <c r="E6" s="137" t="s">
        <v>88</v>
      </c>
      <c r="F6" s="135" t="s">
        <v>85</v>
      </c>
      <c r="G6" s="136" t="s">
        <v>86</v>
      </c>
      <c r="H6" s="136" t="s">
        <v>87</v>
      </c>
      <c r="I6" s="137" t="s">
        <v>88</v>
      </c>
    </row>
    <row r="7" spans="1:9" x14ac:dyDescent="0.35">
      <c r="A7" s="138" t="s">
        <v>89</v>
      </c>
      <c r="B7" s="139">
        <v>3679</v>
      </c>
      <c r="C7" s="140">
        <v>3334</v>
      </c>
      <c r="D7" s="140">
        <v>3262</v>
      </c>
      <c r="E7" s="141">
        <f>SUM(B7:D7)</f>
        <v>10275</v>
      </c>
      <c r="F7" s="139">
        <v>3571</v>
      </c>
      <c r="G7" s="140">
        <v>2717</v>
      </c>
      <c r="H7" s="140">
        <v>2503</v>
      </c>
      <c r="I7" s="142">
        <f>SUM(F7:H7)</f>
        <v>8791</v>
      </c>
    </row>
    <row r="8" spans="1:9" x14ac:dyDescent="0.35">
      <c r="A8" s="143" t="s">
        <v>90</v>
      </c>
      <c r="B8" s="144" t="s">
        <v>91</v>
      </c>
      <c r="C8" s="145">
        <v>22</v>
      </c>
      <c r="D8" s="145">
        <v>55</v>
      </c>
      <c r="E8" s="142">
        <f>SUM(B8:D8)</f>
        <v>77</v>
      </c>
      <c r="F8" s="144">
        <v>0</v>
      </c>
      <c r="G8" s="145">
        <v>22</v>
      </c>
      <c r="H8" s="145">
        <v>55</v>
      </c>
      <c r="I8" s="142">
        <f>SUM(F8:H8)</f>
        <v>77</v>
      </c>
    </row>
    <row r="9" spans="1:9" x14ac:dyDescent="0.35">
      <c r="A9" s="143" t="s">
        <v>93</v>
      </c>
      <c r="B9" s="144">
        <v>-3406</v>
      </c>
      <c r="C9" s="145">
        <v>-1708</v>
      </c>
      <c r="D9" s="145">
        <v>-3171</v>
      </c>
      <c r="E9" s="142">
        <f>SUM(B9:D9)</f>
        <v>-8285</v>
      </c>
      <c r="F9" s="144">
        <v>-3097</v>
      </c>
      <c r="G9" s="145">
        <v>-1588</v>
      </c>
      <c r="H9" s="145">
        <v>-2566</v>
      </c>
      <c r="I9" s="142">
        <f>SUM(F9:H9)</f>
        <v>-7251</v>
      </c>
    </row>
    <row r="10" spans="1:9" x14ac:dyDescent="0.35">
      <c r="A10" s="143" t="s">
        <v>94</v>
      </c>
      <c r="B10" s="144">
        <v>-63</v>
      </c>
      <c r="C10" s="145" t="s">
        <v>91</v>
      </c>
      <c r="D10" s="145">
        <v>-14</v>
      </c>
      <c r="E10" s="142">
        <f>SUM(B10:D10)</f>
        <v>-77</v>
      </c>
      <c r="F10" s="144">
        <v>-63</v>
      </c>
      <c r="G10" s="145" t="s">
        <v>92</v>
      </c>
      <c r="H10" s="145">
        <v>-14</v>
      </c>
      <c r="I10" s="142">
        <v>-77</v>
      </c>
    </row>
    <row r="11" spans="1:9" x14ac:dyDescent="0.35">
      <c r="A11" s="146" t="s">
        <v>95</v>
      </c>
      <c r="B11" s="147">
        <f>SUM(B7:B10)</f>
        <v>210</v>
      </c>
      <c r="C11" s="148">
        <f t="shared" ref="C11:I11" si="0">SUM(C7:C10)</f>
        <v>1648</v>
      </c>
      <c r="D11" s="148">
        <f t="shared" si="0"/>
        <v>132</v>
      </c>
      <c r="E11" s="149">
        <f t="shared" si="0"/>
        <v>1990</v>
      </c>
      <c r="F11" s="147">
        <f t="shared" si="0"/>
        <v>411</v>
      </c>
      <c r="G11" s="148">
        <f t="shared" si="0"/>
        <v>1151</v>
      </c>
      <c r="H11" s="148">
        <f t="shared" si="0"/>
        <v>-22</v>
      </c>
      <c r="I11" s="149">
        <f t="shared" si="0"/>
        <v>1540</v>
      </c>
    </row>
    <row r="12" spans="1:9" x14ac:dyDescent="0.35">
      <c r="A12" s="143" t="s">
        <v>96</v>
      </c>
      <c r="B12" s="150"/>
      <c r="C12" s="151"/>
      <c r="D12" s="151"/>
      <c r="E12" s="152"/>
      <c r="F12" s="153"/>
      <c r="G12" s="154"/>
      <c r="H12" s="154"/>
      <c r="I12" s="142"/>
    </row>
    <row r="13" spans="1:9" x14ac:dyDescent="0.35">
      <c r="A13" s="143" t="s">
        <v>97</v>
      </c>
      <c r="B13" s="155"/>
      <c r="C13" s="156"/>
      <c r="D13" s="156"/>
      <c r="E13" s="142">
        <v>-51</v>
      </c>
      <c r="F13" s="153"/>
      <c r="G13" s="157"/>
      <c r="H13" s="154"/>
      <c r="I13" s="142">
        <v>-52</v>
      </c>
    </row>
    <row r="14" spans="1:9" x14ac:dyDescent="0.35">
      <c r="A14" s="143" t="s">
        <v>98</v>
      </c>
      <c r="B14" s="158"/>
      <c r="C14" s="159"/>
      <c r="D14" s="159"/>
      <c r="E14" s="142">
        <v>-1323</v>
      </c>
      <c r="F14" s="153"/>
      <c r="G14" s="157"/>
      <c r="H14" s="154"/>
      <c r="I14" s="142">
        <v>-1213</v>
      </c>
    </row>
    <row r="15" spans="1:9" x14ac:dyDescent="0.35">
      <c r="A15" s="143" t="s">
        <v>99</v>
      </c>
      <c r="B15" s="158"/>
      <c r="C15" s="159"/>
      <c r="D15" s="159"/>
      <c r="E15" s="142">
        <v>34.5</v>
      </c>
      <c r="F15" s="153"/>
      <c r="G15" s="157"/>
      <c r="H15" s="154"/>
      <c r="I15" s="142">
        <v>48</v>
      </c>
    </row>
    <row r="16" spans="1:9" x14ac:dyDescent="0.35">
      <c r="A16" s="143" t="s">
        <v>100</v>
      </c>
      <c r="B16" s="158"/>
      <c r="C16" s="159"/>
      <c r="D16" s="159"/>
      <c r="E16" s="142">
        <v>90</v>
      </c>
      <c r="F16" s="153"/>
      <c r="G16" s="157"/>
      <c r="H16" s="154"/>
      <c r="I16" s="142">
        <v>139</v>
      </c>
    </row>
    <row r="17" spans="1:9" x14ac:dyDescent="0.35">
      <c r="A17" s="143" t="s">
        <v>101</v>
      </c>
      <c r="B17" s="158"/>
      <c r="C17" s="159"/>
      <c r="D17" s="159"/>
      <c r="E17" s="142">
        <v>-654</v>
      </c>
      <c r="F17" s="153"/>
      <c r="G17" s="157"/>
      <c r="H17" s="154"/>
      <c r="I17" s="142">
        <v>-464</v>
      </c>
    </row>
    <row r="18" spans="1:9" x14ac:dyDescent="0.35">
      <c r="A18" s="143" t="s">
        <v>102</v>
      </c>
      <c r="B18" s="158"/>
      <c r="C18" s="159"/>
      <c r="D18" s="159"/>
      <c r="E18" s="142">
        <f>SUM(E11:E17)</f>
        <v>86.5</v>
      </c>
      <c r="F18" s="153"/>
      <c r="G18" s="157"/>
      <c r="H18" s="154"/>
      <c r="I18" s="142">
        <f>SUM(I11:I17)</f>
        <v>-2</v>
      </c>
    </row>
    <row r="19" spans="1:9" x14ac:dyDescent="0.35">
      <c r="A19" s="143" t="s">
        <v>103</v>
      </c>
      <c r="B19" s="158"/>
      <c r="C19" s="159"/>
      <c r="D19" s="159"/>
      <c r="E19" s="142">
        <v>-38</v>
      </c>
      <c r="F19" s="153"/>
      <c r="G19" s="157"/>
      <c r="H19" s="154"/>
      <c r="I19" s="142">
        <v>-38</v>
      </c>
    </row>
    <row r="20" spans="1:9" ht="15" thickBot="1" x14ac:dyDescent="0.4">
      <c r="A20" s="160" t="s">
        <v>104</v>
      </c>
      <c r="B20" s="161"/>
      <c r="C20" s="162"/>
      <c r="D20" s="162"/>
      <c r="E20" s="163">
        <f>E18+E19</f>
        <v>48.5</v>
      </c>
      <c r="F20" s="164"/>
      <c r="G20" s="165"/>
      <c r="H20" s="166"/>
      <c r="I20" s="163">
        <f>I18+I19</f>
        <v>-40</v>
      </c>
    </row>
  </sheetData>
  <mergeCells count="2">
    <mergeCell ref="B4:E4"/>
    <mergeCell ref="F4:I4"/>
  </mergeCells>
  <pageMargins left="0.7" right="0.7" top="0.75" bottom="0.75" header="0.3" footer="0.3"/>
  <pageSetup paperSize="9" scale="8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B9447-72F8-40E6-875B-1680FCEE0484}">
  <dimension ref="A1:D6"/>
  <sheetViews>
    <sheetView workbookViewId="0">
      <selection activeCell="A4" sqref="A4"/>
    </sheetView>
  </sheetViews>
  <sheetFormatPr defaultRowHeight="12.5" x14ac:dyDescent="0.25"/>
  <cols>
    <col min="1" max="1" width="15.1796875" bestFit="1" customWidth="1"/>
    <col min="2" max="2" width="15.1796875" customWidth="1"/>
    <col min="3" max="4" width="10.54296875" bestFit="1" customWidth="1"/>
  </cols>
  <sheetData>
    <row r="1" spans="1:4" ht="13" x14ac:dyDescent="0.3">
      <c r="A1" s="98" t="s">
        <v>47</v>
      </c>
      <c r="B1" s="98" t="s">
        <v>73</v>
      </c>
      <c r="C1" s="98" t="s">
        <v>74</v>
      </c>
      <c r="D1" s="99" t="s">
        <v>75</v>
      </c>
    </row>
    <row r="2" spans="1:4" ht="13.25" x14ac:dyDescent="0.25">
      <c r="A2" s="100" t="s">
        <v>48</v>
      </c>
      <c r="B2" s="101">
        <v>17401</v>
      </c>
      <c r="C2" s="101"/>
      <c r="D2" s="101">
        <v>17369</v>
      </c>
    </row>
    <row r="3" spans="1:4" ht="13" x14ac:dyDescent="0.3">
      <c r="A3" s="102" t="s">
        <v>49</v>
      </c>
      <c r="B3" s="100"/>
      <c r="C3" s="100"/>
      <c r="D3" s="100"/>
    </row>
    <row r="4" spans="1:4" ht="13.25" x14ac:dyDescent="0.25">
      <c r="A4" s="100" t="s">
        <v>50</v>
      </c>
      <c r="B4" s="101">
        <v>20097</v>
      </c>
      <c r="C4" s="101">
        <v>16962.549842</v>
      </c>
      <c r="D4" s="101">
        <v>16717</v>
      </c>
    </row>
    <row r="5" spans="1:4" ht="13.25" x14ac:dyDescent="0.25">
      <c r="A5" s="100" t="s">
        <v>51</v>
      </c>
      <c r="B5" s="101"/>
      <c r="C5" s="101">
        <v>6567</v>
      </c>
      <c r="D5" s="101">
        <v>7218</v>
      </c>
    </row>
    <row r="6" spans="1:4" ht="13.25" x14ac:dyDescent="0.25">
      <c r="A6" t="s">
        <v>24</v>
      </c>
      <c r="C6" t="s">
        <v>24</v>
      </c>
      <c r="D6" t="s">
        <v>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581A4D9657604188AE3B85572FC508" ma:contentTypeVersion="18" ma:contentTypeDescription="Create a new document." ma:contentTypeScope="" ma:versionID="8b3f8e0ebf38b90759418723fc416f89">
  <xsd:schema xmlns:xsd="http://www.w3.org/2001/XMLSchema" xmlns:xs="http://www.w3.org/2001/XMLSchema" xmlns:p="http://schemas.microsoft.com/office/2006/metadata/properties" xmlns:ns2="eac78235-5e85-47f4-898c-a69c0f9ef218" xmlns:ns3="a36d7c13-a17c-4749-ba35-46b1cff98099" xmlns:ns4="19fbf001-7c56-4287-9c67-21e757b4767a" targetNamespace="http://schemas.microsoft.com/office/2006/metadata/properties" ma:root="true" ma:fieldsID="6458fea72db961c884b4cd279327aa06" ns2:_="" ns3:_="" ns4:_="">
    <xsd:import namespace="eac78235-5e85-47f4-898c-a69c0f9ef218"/>
    <xsd:import namespace="a36d7c13-a17c-4749-ba35-46b1cff98099"/>
    <xsd:import namespace="19fbf001-7c56-4287-9c67-21e757b476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78235-5e85-47f4-898c-a69c0f9ef2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225ff6-d8db-4da8-8d9c-1f925f8356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6d7c13-a17c-4749-ba35-46b1cff98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fbf001-7c56-4287-9c67-21e757b4767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661da821-e4eb-4376-882b-99ca595fd10d}" ma:internalName="TaxCatchAll" ma:showField="CatchAllData" ma:web="a36d7c13-a17c-4749-ba35-46b1cff980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9F23B7-AB38-48FE-B88F-D0F26DB543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c78235-5e85-47f4-898c-a69c0f9ef218"/>
    <ds:schemaRef ds:uri="a36d7c13-a17c-4749-ba35-46b1cff98099"/>
    <ds:schemaRef ds:uri="19fbf001-7c56-4287-9c67-21e757b476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64303C-CC61-4006-AE0D-4D3238A26C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Ind AS 116 Impact</vt:lpstr>
      <vt:lpstr>Press Release March 20 New</vt:lpstr>
      <vt:lpstr>Press Release Jun 24</vt:lpstr>
      <vt:lpstr>Press Release Jun 24 IFRS 1 (2)</vt:lpstr>
      <vt:lpstr>Press Release Sep 24 IFRS 18</vt:lpstr>
      <vt:lpstr>Q225 vs Q2 24</vt:lpstr>
      <vt:lpstr>Other Info</vt:lpstr>
      <vt:lpstr>'Press Release Jun 24'!Print_Area</vt:lpstr>
      <vt:lpstr>'Press Release Jun 24 IFRS 1 (2)'!Print_Area</vt:lpstr>
      <vt:lpstr>'Press Release March 20 New'!Print_Area</vt:lpstr>
      <vt:lpstr>'Press Release Sep 24 IFRS 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10785-MAA</dc:creator>
  <cp:lastModifiedBy>Praveen Krishna</cp:lastModifiedBy>
  <cp:lastPrinted>2024-10-21T13:55:56Z</cp:lastPrinted>
  <dcterms:created xsi:type="dcterms:W3CDTF">2018-04-23T18:48:38Z</dcterms:created>
  <dcterms:modified xsi:type="dcterms:W3CDTF">2024-10-22T10:13:31Z</dcterms:modified>
</cp:coreProperties>
</file>