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.sharepoint.com/sites/Finance/Shared Documents/Financial Reporting Group/IGAAP - 01-02-2024/2024-25/Q1 - 2024-25/3. Jun-24/Press release/"/>
    </mc:Choice>
  </mc:AlternateContent>
  <xr:revisionPtr revIDLastSave="438" documentId="8_{9875CDA1-108A-4DA0-8374-D797B7C444D6}" xr6:coauthVersionLast="47" xr6:coauthVersionMax="47" xr10:uidLastSave="{3AF73529-2B56-4BF2-BC04-74A34BB93956}"/>
  <bookViews>
    <workbookView xWindow="-110" yWindow="-110" windowWidth="19420" windowHeight="10300" firstSheet="3" activeTab="3" xr2:uid="{00000000-000D-0000-FFFF-FFFF00000000}"/>
  </bookViews>
  <sheets>
    <sheet name="Ind AS 116 Impact" sheetId="5" state="hidden" r:id="rId1"/>
    <sheet name="Press Release March 20 New" sheetId="3" state="hidden" r:id="rId2"/>
    <sheet name="Press Release Jun 24" sheetId="6" state="hidden" r:id="rId3"/>
    <sheet name="Press Release Jun 24 IFRS 18" sheetId="8" r:id="rId4"/>
    <sheet name="Other Info" sheetId="7" r:id="rId5"/>
  </sheets>
  <definedNames>
    <definedName name="BuiltIn_Print_Area">#REF!</definedName>
    <definedName name="_xlnm.Print_Area" localSheetId="2">'Press Release Jun 24'!$C$5:$G$38</definedName>
    <definedName name="_xlnm.Print_Area" localSheetId="3">'Press Release Jun 24 IFRS 18'!$C$5:$G$38</definedName>
    <definedName name="_xlnm.Print_Area" localSheetId="1">'Press Release March 20 New'!$B$1:$F$36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8" l="1"/>
  <c r="J30" i="8"/>
  <c r="K30" i="8"/>
  <c r="L30" i="8"/>
  <c r="M30" i="8"/>
  <c r="J33" i="8"/>
  <c r="K33" i="8"/>
  <c r="L33" i="8"/>
  <c r="M33" i="8"/>
  <c r="J34" i="8"/>
  <c r="L34" i="8"/>
  <c r="M34" i="8"/>
  <c r="J35" i="8"/>
  <c r="K35" i="8"/>
  <c r="M35" i="8"/>
  <c r="M23" i="8"/>
  <c r="L23" i="8"/>
  <c r="K23" i="8"/>
  <c r="J23" i="8"/>
  <c r="J19" i="8"/>
  <c r="K19" i="8"/>
  <c r="L19" i="8"/>
  <c r="M19" i="8"/>
  <c r="M18" i="8"/>
  <c r="L18" i="8"/>
  <c r="K18" i="8"/>
  <c r="J18" i="8"/>
  <c r="M16" i="8"/>
  <c r="L16" i="8"/>
  <c r="K16" i="8"/>
  <c r="J16" i="8"/>
  <c r="J13" i="8"/>
  <c r="K13" i="8"/>
  <c r="L13" i="8"/>
  <c r="M13" i="8"/>
  <c r="J14" i="8"/>
  <c r="K14" i="8"/>
  <c r="L14" i="8"/>
  <c r="M14" i="8"/>
  <c r="M12" i="8"/>
  <c r="L12" i="8"/>
  <c r="K12" i="8"/>
  <c r="J12" i="8"/>
  <c r="K11" i="8"/>
  <c r="K15" i="8"/>
  <c r="K17" i="8"/>
  <c r="K20" i="8"/>
  <c r="K25" i="8"/>
  <c r="J10" i="8"/>
  <c r="K10" i="8"/>
  <c r="L10" i="8"/>
  <c r="M10" i="8"/>
  <c r="K9" i="8"/>
  <c r="L9" i="8"/>
  <c r="L11" i="8"/>
  <c r="L15" i="8"/>
  <c r="L17" i="8"/>
  <c r="L20" i="8"/>
  <c r="L25" i="8"/>
  <c r="M9" i="8"/>
  <c r="M11" i="8"/>
  <c r="M15" i="8"/>
  <c r="M17" i="8"/>
  <c r="M20" i="8"/>
  <c r="M25" i="8"/>
  <c r="J9" i="8"/>
  <c r="J11" i="8"/>
  <c r="J15" i="8"/>
  <c r="J17" i="8"/>
  <c r="J20" i="8"/>
  <c r="J25" i="8"/>
  <c r="F35" i="8"/>
  <c r="L35" i="8"/>
  <c r="F34" i="8"/>
  <c r="E34" i="8"/>
  <c r="K34" i="8"/>
  <c r="D34" i="8"/>
  <c r="E56" i="8"/>
  <c r="G34" i="8"/>
  <c r="D43" i="8"/>
  <c r="E11" i="8"/>
  <c r="E15" i="8"/>
  <c r="E17" i="8"/>
  <c r="E20" i="8"/>
  <c r="F11" i="8"/>
  <c r="F15" i="8"/>
  <c r="F17" i="8"/>
  <c r="F20" i="8"/>
  <c r="G11" i="8"/>
  <c r="G15" i="8"/>
  <c r="G17" i="8"/>
  <c r="G20" i="8"/>
  <c r="G25" i="8"/>
  <c r="D11" i="8"/>
  <c r="D15" i="8"/>
  <c r="D17" i="8"/>
  <c r="D20" i="8"/>
  <c r="D25" i="8"/>
  <c r="G32" i="8"/>
  <c r="M32" i="8"/>
  <c r="F32" i="8"/>
  <c r="L32" i="8"/>
  <c r="E32" i="8"/>
  <c r="K32" i="8"/>
  <c r="D32" i="8"/>
  <c r="J32" i="8"/>
  <c r="G31" i="8"/>
  <c r="M31" i="8"/>
  <c r="F31" i="8"/>
  <c r="L31" i="8"/>
  <c r="E31" i="8"/>
  <c r="K31" i="8"/>
  <c r="D31" i="8"/>
  <c r="J31" i="8"/>
  <c r="D43" i="6"/>
  <c r="F29" i="8"/>
  <c r="G29" i="8"/>
  <c r="F25" i="8"/>
  <c r="E25" i="8"/>
  <c r="D29" i="8"/>
  <c r="J29" i="8"/>
  <c r="J37" i="8"/>
  <c r="E29" i="8"/>
  <c r="M47" i="6"/>
  <c r="M48" i="6"/>
  <c r="M46" i="6"/>
  <c r="M49" i="6"/>
  <c r="K29" i="8"/>
  <c r="K37" i="8"/>
  <c r="G37" i="8"/>
  <c r="M29" i="8"/>
  <c r="M37" i="8"/>
  <c r="F37" i="8"/>
  <c r="L29" i="8"/>
  <c r="L37" i="8"/>
  <c r="D37" i="8"/>
  <c r="M24" i="6"/>
  <c r="N23" i="6"/>
  <c r="N22" i="6"/>
  <c r="N24" i="6"/>
  <c r="F14" i="6"/>
  <c r="G14" i="6"/>
  <c r="F36" i="6"/>
  <c r="F35" i="6"/>
  <c r="F33" i="6"/>
  <c r="F32" i="6"/>
  <c r="F31" i="6"/>
  <c r="F30" i="6"/>
  <c r="F21" i="6"/>
  <c r="F24" i="6"/>
  <c r="F28" i="6"/>
  <c r="F37" i="6"/>
  <c r="E36" i="6"/>
  <c r="E35" i="6"/>
  <c r="E33" i="6"/>
  <c r="E31" i="6"/>
  <c r="E30" i="6"/>
  <c r="E32" i="6"/>
  <c r="E14" i="6"/>
  <c r="E21" i="6"/>
  <c r="E24" i="6"/>
  <c r="E28" i="6"/>
  <c r="E37" i="6"/>
  <c r="G36" i="6"/>
  <c r="G35" i="6"/>
  <c r="G33" i="6"/>
  <c r="G32" i="6"/>
  <c r="G31" i="6"/>
  <c r="G30" i="6"/>
  <c r="G21" i="6"/>
  <c r="G24" i="6"/>
  <c r="G28" i="6"/>
  <c r="G37" i="6"/>
  <c r="D33" i="6"/>
  <c r="D35" i="6"/>
  <c r="J10" i="6"/>
  <c r="D36" i="6"/>
  <c r="D31" i="6"/>
  <c r="D30" i="6"/>
  <c r="D32" i="6"/>
  <c r="D14" i="6"/>
  <c r="D14" i="3"/>
  <c r="D21" i="3"/>
  <c r="D23" i="3"/>
  <c r="D27" i="3"/>
  <c r="D35" i="3"/>
  <c r="D29" i="3"/>
  <c r="D30" i="3"/>
  <c r="D31" i="3"/>
  <c r="D32" i="3"/>
  <c r="D34" i="3"/>
  <c r="F14" i="3"/>
  <c r="F21" i="3"/>
  <c r="F23" i="3"/>
  <c r="F27" i="3"/>
  <c r="F35" i="3"/>
  <c r="F29" i="3"/>
  <c r="F30" i="3"/>
  <c r="F31" i="3"/>
  <c r="F32" i="3"/>
  <c r="F34" i="3"/>
  <c r="C41" i="3"/>
  <c r="H9" i="5"/>
  <c r="J14" i="6"/>
  <c r="D21" i="6"/>
  <c r="D9" i="5"/>
  <c r="G9" i="5"/>
  <c r="D10" i="5"/>
  <c r="G10" i="5"/>
  <c r="E10" i="5"/>
  <c r="D24" i="6"/>
  <c r="J21" i="6"/>
  <c r="F9" i="5"/>
  <c r="H10" i="5"/>
  <c r="F10" i="5"/>
  <c r="J24" i="6"/>
  <c r="D28" i="6"/>
  <c r="E12" i="3"/>
  <c r="C12" i="3"/>
  <c r="D37" i="6"/>
  <c r="C18" i="3"/>
  <c r="C19" i="3"/>
  <c r="E30" i="3"/>
  <c r="C30" i="3"/>
  <c r="E32" i="3"/>
  <c r="E34" i="3"/>
  <c r="C34" i="3"/>
  <c r="C32" i="3"/>
  <c r="E31" i="3"/>
  <c r="C31" i="3"/>
  <c r="E29" i="3"/>
  <c r="C29" i="3"/>
  <c r="E14" i="3"/>
  <c r="C14" i="3"/>
  <c r="C21" i="3"/>
  <c r="E21" i="3"/>
  <c r="C23" i="3"/>
  <c r="E23" i="3"/>
  <c r="C27" i="3"/>
  <c r="C35" i="3"/>
  <c r="E27" i="3"/>
  <c r="E35" i="3"/>
</calcChain>
</file>

<file path=xl/sharedStrings.xml><?xml version="1.0" encoding="utf-8"?>
<sst xmlns="http://schemas.openxmlformats.org/spreadsheetml/2006/main" count="153" uniqueCount="74">
  <si>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</si>
  <si>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</si>
  <si>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</si>
  <si>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</si>
  <si>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</si>
  <si>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</si>
  <si>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</si>
  <si>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</si>
  <si>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</si>
  <si>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</si>
  <si>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</si>
  <si>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</si>
  <si>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</si>
  <si>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</si>
  <si>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</si>
  <si>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</si>
  <si>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</si>
  <si>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</si>
  <si>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</si>
  <si>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</si>
  <si>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</si>
  <si>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</si>
  <si>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</si>
  <si>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</si>
  <si>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</si>
  <si>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</si>
  <si>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</si>
  <si>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</si>
  <si>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</si>
  <si>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</si>
  <si>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</si>
  <si>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</si>
  <si>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</si>
  <si>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</si>
  <si>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</si>
  <si>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</si>
  <si>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Current Tax</t>
  </si>
  <si>
    <t>Deferred Tax</t>
  </si>
  <si>
    <t xml:space="preserve">Deferred Tax </t>
  </si>
  <si>
    <t>June</t>
  </si>
  <si>
    <t>Q1 (CY) vs Q1 (PY)</t>
  </si>
  <si>
    <t>Rs Million (CY) - Q1</t>
  </si>
  <si>
    <t xml:space="preserve">FA </t>
  </si>
  <si>
    <t>IA</t>
  </si>
  <si>
    <t>ROU</t>
  </si>
  <si>
    <t>Cash Balance as at 31 Jun 2023</t>
  </si>
  <si>
    <t>Capex Spent for the Period Q1 23-24</t>
  </si>
  <si>
    <t>(IN INR MILLION)</t>
  </si>
  <si>
    <t>FY 2022-23</t>
  </si>
  <si>
    <t>EQUITY</t>
  </si>
  <si>
    <t>BORROWINGS</t>
  </si>
  <si>
    <t>Long term</t>
  </si>
  <si>
    <t>Short term</t>
  </si>
  <si>
    <t>FY 2023-24</t>
  </si>
  <si>
    <t>Gross Profit</t>
  </si>
  <si>
    <t>Other Operating Income</t>
  </si>
  <si>
    <t>Operating Profit</t>
  </si>
  <si>
    <t>Investment Income</t>
  </si>
  <si>
    <t>Profit before financing and income taxes</t>
  </si>
  <si>
    <t>Interest expenses on borrowings and lease liabilities</t>
  </si>
  <si>
    <t xml:space="preserve">Interest expenses on pension liabilities </t>
  </si>
  <si>
    <t>Cost of Sales</t>
  </si>
  <si>
    <t>Income Tax Expense</t>
  </si>
  <si>
    <t>Cash Balance as at 30 Jun 2024</t>
  </si>
  <si>
    <t>Capex Spent for the Period Q1 24-25</t>
  </si>
  <si>
    <t>Particulars</t>
  </si>
  <si>
    <t>FY 2024-25</t>
  </si>
  <si>
    <t>Other Income (including exchange gain/loss)</t>
  </si>
  <si>
    <t>June 2024</t>
  </si>
  <si>
    <t>June 2023</t>
  </si>
  <si>
    <t>March 2024</t>
  </si>
  <si>
    <t xml:space="preserve">Profit/(Loss) before income taxes </t>
  </si>
  <si>
    <t>Profit/(Loss) for the period</t>
  </si>
  <si>
    <t>Reconciliation with Management-defined Performance Measures*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</si>
</sst>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/>
    <xf numFmtId="1" fontId="3" fillId="0" borderId="0" xfId="2" applyNumberFormat="1" applyFont="1"/>
    <xf numFmtId="0" fontId="3" fillId="0" borderId="0" xfId="0" applyFont="1"/>
    <xf numFmtId="0" fontId="3" fillId="0" borderId="0" xfId="2" applyFont="1"/>
    <xf numFmtId="0" fontId="2" fillId="0" borderId="1" xfId="2" applyFont="1" applyBorder="1" applyAlignment="1">
      <alignment vertical="center"/>
    </xf>
    <xf numFmtId="0" fontId="2" fillId="0" borderId="2" xfId="2" applyFont="1" applyBorder="1"/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16" fontId="2" fillId="0" borderId="0" xfId="2" applyNumberFormat="1" applyFont="1" applyAlignment="1">
      <alignment horizontal="center"/>
    </xf>
    <xf numFmtId="16" fontId="2" fillId="0" borderId="5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4" xfId="2" applyFont="1" applyBorder="1" applyAlignment="1">
      <alignment vertic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3" fillId="0" borderId="4" xfId="2" applyFont="1" applyBorder="1"/>
    <xf numFmtId="0" fontId="3" fillId="0" borderId="0" xfId="0" applyFont="1" applyBorder="1"/>
    <xf numFmtId="0" fontId="3" fillId="0" borderId="5" xfId="2" applyFont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65" fontId="3" fillId="0" borderId="0" xfId="2" applyNumberFormat="1" applyFont="1"/>
    <xf numFmtId="165" fontId="3" fillId="0" borderId="5" xfId="2" applyNumberFormat="1" applyFont="1" applyBorder="1"/>
    <xf numFmtId="0" fontId="2" fillId="0" borderId="4" xfId="2" applyFont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2" applyNumberFormat="1" applyFont="1" applyBorder="1"/>
    <xf numFmtId="0" fontId="4" fillId="0" borderId="4" xfId="2" applyFont="1" applyBorder="1"/>
    <xf numFmtId="165" fontId="2" fillId="0" borderId="5" xfId="1" applyNumberFormat="1" applyFont="1" applyFill="1" applyBorder="1"/>
    <xf numFmtId="0" fontId="3" fillId="0" borderId="4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14" xfId="2" applyFont="1" applyBorder="1"/>
    <xf numFmtId="0" fontId="3" fillId="0" borderId="6" xfId="2" applyFont="1" applyBorder="1"/>
    <xf numFmtId="0" fontId="3" fillId="0" borderId="6" xfId="0" applyFont="1" applyBorder="1"/>
    <xf numFmtId="0" fontId="3" fillId="0" borderId="7" xfId="2" applyFont="1" applyBorder="1"/>
    <xf numFmtId="0" fontId="7" fillId="0" borderId="0" xfId="2" applyFont="1"/>
    <xf numFmtId="0" fontId="3" fillId="0" borderId="15" xfId="2" applyFont="1" applyBorder="1"/>
    <xf numFmtId="9" fontId="2" fillId="0" borderId="0" xfId="9" applyFont="1" applyFill="1" applyBorder="1"/>
    <xf numFmtId="9" fontId="3" fillId="0" borderId="15" xfId="9" applyFont="1" applyFill="1" applyBorder="1"/>
    <xf numFmtId="0" fontId="2" fillId="0" borderId="15" xfId="2" applyFont="1" applyBorder="1" applyAlignment="1">
      <alignment horizontal="center"/>
    </xf>
    <xf numFmtId="165" fontId="3" fillId="0" borderId="15" xfId="1" applyNumberFormat="1" applyFont="1" applyFill="1" applyBorder="1"/>
    <xf numFmtId="0" fontId="2" fillId="0" borderId="15" xfId="2" applyFont="1" applyBorder="1"/>
    <xf numFmtId="0" fontId="3" fillId="0" borderId="4" xfId="2" applyFont="1" applyBorder="1" applyAlignment="1">
      <alignment horizontal="left" indent="1"/>
    </xf>
    <xf numFmtId="165" fontId="3" fillId="0" borderId="0" xfId="1" applyNumberFormat="1" applyFont="1" applyFill="1"/>
    <xf numFmtId="4" fontId="7" fillId="0" borderId="0" xfId="2" applyNumberFormat="1" applyFont="1"/>
    <xf numFmtId="0" fontId="2" fillId="0" borderId="16" xfId="2" applyFont="1" applyBorder="1"/>
    <xf numFmtId="4" fontId="3" fillId="0" borderId="0" xfId="2" applyNumberFormat="1" applyFont="1"/>
    <xf numFmtId="165" fontId="2" fillId="0" borderId="16" xfId="2" applyNumberFormat="1" applyFont="1" applyBorder="1"/>
    <xf numFmtId="3" fontId="0" fillId="0" borderId="0" xfId="0" applyNumberFormat="1"/>
    <xf numFmtId="0" fontId="2" fillId="0" borderId="17" xfId="2" applyFont="1" applyBorder="1"/>
    <xf numFmtId="0" fontId="2" fillId="0" borderId="2" xfId="2" applyFont="1" applyBorder="1" applyAlignment="1">
      <alignment horizontal="right"/>
    </xf>
    <xf numFmtId="0" fontId="2" fillId="0" borderId="3" xfId="2" applyFont="1" applyBorder="1" applyAlignment="1">
      <alignment horizontal="right"/>
    </xf>
    <xf numFmtId="16" fontId="2" fillId="0" borderId="0" xfId="2" applyNumberFormat="1" applyFont="1" applyAlignment="1">
      <alignment horizontal="right"/>
    </xf>
    <xf numFmtId="16" fontId="2" fillId="0" borderId="5" xfId="2" applyNumberFormat="1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6" xfId="2" applyFont="1" applyBorder="1" applyAlignment="1">
      <alignment horizontal="right"/>
    </xf>
    <xf numFmtId="0" fontId="2" fillId="0" borderId="7" xfId="2" applyFont="1" applyBorder="1" applyAlignment="1">
      <alignment horizontal="right"/>
    </xf>
    <xf numFmtId="165" fontId="3" fillId="0" borderId="3" xfId="1" applyNumberFormat="1" applyFont="1" applyFill="1" applyBorder="1"/>
    <xf numFmtId="165" fontId="3" fillId="0" borderId="7" xfId="1" applyNumberFormat="1" applyFont="1" applyFill="1" applyBorder="1"/>
    <xf numFmtId="165" fontId="3" fillId="0" borderId="6" xfId="1" applyNumberFormat="1" applyFont="1" applyFill="1" applyBorder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165" fontId="3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4" fontId="7" fillId="0" borderId="15" xfId="2" applyNumberFormat="1" applyFont="1" applyBorder="1"/>
    <xf numFmtId="0" fontId="8" fillId="0" borderId="0" xfId="0" applyFont="1"/>
    <xf numFmtId="0" fontId="2" fillId="0" borderId="14" xfId="2" applyFont="1" applyBorder="1" applyAlignment="1">
      <alignment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16" fontId="2" fillId="0" borderId="5" xfId="2" quotePrefix="1" applyNumberFormat="1" applyFont="1" applyBorder="1" applyAlignment="1">
      <alignment horizontal="center"/>
    </xf>
    <xf numFmtId="16" fontId="2" fillId="0" borderId="0" xfId="2" quotePrefix="1" applyNumberFormat="1" applyFont="1" applyAlignment="1">
      <alignment horizontal="center" vertical="center"/>
    </xf>
    <xf numFmtId="0" fontId="2" fillId="0" borderId="4" xfId="2" applyFont="1" applyBorder="1" applyAlignment="1">
      <alignment horizontal="left" indent="1"/>
    </xf>
    <xf numFmtId="0" fontId="2" fillId="0" borderId="17" xfId="2" applyFont="1" applyBorder="1" applyAlignment="1">
      <alignment horizontal="left" indent="1"/>
    </xf>
    <xf numFmtId="0" fontId="7" fillId="0" borderId="4" xfId="2" applyFont="1" applyBorder="1" applyAlignment="1">
      <alignment horizontal="left" indent="1"/>
    </xf>
    <xf numFmtId="0" fontId="4" fillId="0" borderId="4" xfId="2" applyFont="1" applyBorder="1" applyAlignment="1">
      <alignment horizontal="left" indent="1"/>
    </xf>
    <xf numFmtId="16" fontId="2" fillId="0" borderId="0" xfId="2" quotePrefix="1" applyNumberFormat="1" applyFont="1" applyAlignment="1">
      <alignment horizontal="center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/>
    <xf numFmtId="0" fontId="2" fillId="0" borderId="4" xfId="2" applyFont="1" applyBorder="1" applyAlignment="1">
      <alignment horizontal="left" vertical="top" wrapText="1" indent="1"/>
    </xf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5" x14ac:dyDescent="0.25"/>
  <cols>
    <col min="3" max="3" width="10.81640625" bestFit="1" customWidth="1"/>
  </cols>
  <sheetData>
    <row r="6" spans="2:10" ht="13" x14ac:dyDescent="0.3">
      <c r="B6" s="4"/>
      <c r="C6" s="20"/>
      <c r="D6" s="20"/>
      <c r="E6" s="4"/>
      <c r="F6" s="4"/>
      <c r="G6" s="4"/>
      <c r="H6" s="4"/>
      <c r="I6" s="4"/>
      <c r="J6" s="4"/>
    </row>
    <row r="7" spans="2:10" ht="13" x14ac:dyDescent="0.3">
      <c r="B7" s="4"/>
      <c r="C7" s="41" t="s">
        <v>31</v>
      </c>
      <c r="D7" s="4"/>
      <c r="E7" s="4"/>
      <c r="F7" s="4"/>
      <c r="G7" s="4"/>
      <c r="H7" s="4"/>
      <c r="I7" s="4"/>
      <c r="J7" s="4"/>
    </row>
    <row r="8" spans="2:10" ht="13" x14ac:dyDescent="0.3">
      <c r="B8" s="4"/>
      <c r="C8" s="4"/>
      <c r="D8" s="45" t="s">
        <v>32</v>
      </c>
      <c r="E8" s="45" t="s">
        <v>33</v>
      </c>
      <c r="F8" s="45" t="s">
        <v>25</v>
      </c>
      <c r="G8" s="45" t="s">
        <v>34</v>
      </c>
      <c r="H8" s="45" t="s">
        <v>35</v>
      </c>
      <c r="I8" s="4"/>
      <c r="J8" s="4"/>
    </row>
    <row r="9" spans="2:10" ht="13" x14ac:dyDescent="0.3">
      <c r="B9" s="4"/>
      <c r="C9" s="42" t="s">
        <v>26</v>
      </c>
      <c r="D9" s="46">
        <f>'Press Release March 20 New'!F14</f>
        <v>3122</v>
      </c>
      <c r="E9" s="46">
        <v>3498</v>
      </c>
      <c r="F9" s="46">
        <f>E9-D9</f>
        <v>376</v>
      </c>
      <c r="G9" s="44">
        <f>'Press Release March 20 New'!E14/D9-1</f>
        <v>0.30571837981580385</v>
      </c>
      <c r="H9" s="44">
        <f>'Press Release March 20 New'!E14/E9-1</f>
        <v>0.16536671863491681</v>
      </c>
      <c r="I9" s="4"/>
      <c r="J9" s="4"/>
    </row>
    <row r="10" spans="2:10" ht="13" x14ac:dyDescent="0.3">
      <c r="B10" s="4"/>
      <c r="C10" s="42" t="s">
        <v>27</v>
      </c>
      <c r="D10" s="46">
        <f>'Press Release March 20 New'!D14</f>
        <v>822</v>
      </c>
      <c r="E10" s="46">
        <f>D10+99</f>
        <v>921</v>
      </c>
      <c r="F10" s="46">
        <f>E10-D10</f>
        <v>99</v>
      </c>
      <c r="G10" s="44">
        <f>'Press Release March 20 New'!C14/D10-1</f>
        <v>0.26297115144353334</v>
      </c>
      <c r="H10" s="44">
        <f>'Press Release March 20 New'!C14/E10-1</f>
        <v>0.12721203744471699</v>
      </c>
      <c r="I10" s="4"/>
      <c r="J10" s="4"/>
    </row>
    <row r="11" spans="2:10" ht="13" x14ac:dyDescent="0.3">
      <c r="B11" s="4"/>
      <c r="C11" s="20"/>
      <c r="D11" s="22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796875" defaultRowHeight="12" x14ac:dyDescent="0.3"/>
  <cols>
    <col min="1" max="1" width="2.54296875" style="4" customWidth="1"/>
    <col min="2" max="2" width="37.453125" style="4" customWidth="1"/>
    <col min="3" max="3" width="13.54296875" style="4" bestFit="1" customWidth="1"/>
    <col min="4" max="4" width="13.453125" style="3" customWidth="1"/>
    <col min="5" max="5" width="14" style="4" customWidth="1"/>
    <col min="6" max="8" width="14.7265625" style="4" customWidth="1"/>
    <col min="9" max="9" width="9.1796875" style="4"/>
    <col min="10" max="10" width="13.453125" style="4" customWidth="1"/>
    <col min="11" max="15" width="9.54296875" style="4" customWidth="1"/>
    <col min="16" max="16" width="18.453125" style="4" bestFit="1" customWidth="1"/>
    <col min="17" max="17" width="6.26953125" style="4" bestFit="1" customWidth="1"/>
    <col min="18" max="16384" width="9.17968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1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D9" s="18"/>
      <c r="F9" s="19"/>
    </row>
    <row r="10" spans="2:11" x14ac:dyDescent="0.3">
      <c r="B10" s="17" t="s">
        <v>8</v>
      </c>
      <c r="C10" s="20">
        <v>5736.0832383788684</v>
      </c>
      <c r="D10" s="20">
        <v>5623</v>
      </c>
      <c r="E10" s="20">
        <v>22952.066609637139</v>
      </c>
      <c r="F10" s="21">
        <v>21547</v>
      </c>
      <c r="G10" s="43"/>
      <c r="H10" s="43"/>
    </row>
    <row r="11" spans="2:11" ht="16.5" customHeight="1" x14ac:dyDescent="0.3">
      <c r="B11" s="17" t="s">
        <v>9</v>
      </c>
      <c r="C11" s="20">
        <v>-3464.6459518922838</v>
      </c>
      <c r="D11" s="20">
        <v>-3546</v>
      </c>
      <c r="E11" s="20">
        <v>-14364.826827852199</v>
      </c>
      <c r="F11" s="21">
        <v>-13602</v>
      </c>
      <c r="G11" s="20"/>
      <c r="H11" s="20"/>
    </row>
    <row r="12" spans="2:11" ht="16.5" customHeight="1" x14ac:dyDescent="0.3">
      <c r="B12" s="17" t="s">
        <v>10</v>
      </c>
      <c r="C12" s="20">
        <f>-1219029/1000-14.246</f>
        <v>-1233.2750000000001</v>
      </c>
      <c r="D12" s="20">
        <v>-1255</v>
      </c>
      <c r="E12" s="20">
        <f>(-4513762+2975)/1000</f>
        <v>-4510.7870000000003</v>
      </c>
      <c r="F12" s="21">
        <v>-4823</v>
      </c>
      <c r="G12" s="20"/>
      <c r="H12" s="20"/>
    </row>
    <row r="13" spans="2:11" ht="16.5" customHeight="1" x14ac:dyDescent="0.3">
      <c r="B13" s="17"/>
      <c r="C13" s="20"/>
      <c r="D13" s="20"/>
      <c r="E13" s="22"/>
      <c r="F13" s="23"/>
      <c r="G13" s="22"/>
      <c r="H13" s="22"/>
    </row>
    <row r="14" spans="2:11" ht="16.5" customHeight="1" x14ac:dyDescent="0.3">
      <c r="B14" s="24" t="s">
        <v>11</v>
      </c>
      <c r="C14" s="25">
        <f t="shared" ref="C14:E14" si="0">SUM(C10:C12)</f>
        <v>1038.1622864865844</v>
      </c>
      <c r="D14" s="25">
        <f t="shared" si="0"/>
        <v>822</v>
      </c>
      <c r="E14" s="25">
        <f t="shared" si="0"/>
        <v>4076.4527817849394</v>
      </c>
      <c r="F14" s="26">
        <f t="shared" ref="F14" si="1">SUM(F10:F12)</f>
        <v>3122</v>
      </c>
      <c r="G14" s="43"/>
      <c r="H14" s="43"/>
    </row>
    <row r="15" spans="2:11" ht="16.5" customHeight="1" x14ac:dyDescent="0.3">
      <c r="B15" s="17"/>
      <c r="C15" s="20"/>
      <c r="D15" s="20"/>
      <c r="E15" s="22"/>
      <c r="F15" s="23"/>
      <c r="G15" s="22"/>
      <c r="H15" s="22"/>
    </row>
    <row r="16" spans="2:11" ht="16.5" customHeight="1" x14ac:dyDescent="0.3">
      <c r="B16" s="17" t="s">
        <v>12</v>
      </c>
      <c r="C16" s="20">
        <v>-653.93053549210936</v>
      </c>
      <c r="D16" s="20">
        <v>-394</v>
      </c>
      <c r="E16" s="20">
        <v>-2290.5665384620465</v>
      </c>
      <c r="F16" s="21">
        <v>-1533</v>
      </c>
      <c r="G16" s="20"/>
      <c r="H16" s="20"/>
      <c r="J16" s="20"/>
      <c r="K16" s="20"/>
    </row>
    <row r="17" spans="2:11" ht="16.5" customHeight="1" x14ac:dyDescent="0.3">
      <c r="B17" s="17" t="s">
        <v>13</v>
      </c>
      <c r="C17" s="20">
        <v>-280.61635541182625</v>
      </c>
      <c r="D17" s="20">
        <v>-199</v>
      </c>
      <c r="E17" s="20">
        <v>-860.25567638921427</v>
      </c>
      <c r="F17" s="21">
        <v>-682</v>
      </c>
      <c r="G17" s="20"/>
      <c r="H17" s="20"/>
      <c r="J17" s="20"/>
      <c r="K17" s="20"/>
    </row>
    <row r="18" spans="2:11" x14ac:dyDescent="0.3">
      <c r="B18" s="17" t="s">
        <v>21</v>
      </c>
      <c r="C18" s="20">
        <f>(52375+14246)/1000</f>
        <v>66.620999999999995</v>
      </c>
      <c r="D18" s="20">
        <v>77</v>
      </c>
      <c r="E18" s="20">
        <v>97.154951167199243</v>
      </c>
      <c r="F18" s="21">
        <v>217</v>
      </c>
      <c r="G18" s="20"/>
      <c r="H18" s="20"/>
      <c r="J18" s="20"/>
      <c r="K18" s="20"/>
    </row>
    <row r="19" spans="2:11" x14ac:dyDescent="0.3">
      <c r="B19" s="17" t="s">
        <v>22</v>
      </c>
      <c r="C19" s="20">
        <f t="shared" ref="C19" si="2">J19/1000</f>
        <v>0</v>
      </c>
      <c r="D19" s="20">
        <v>0</v>
      </c>
      <c r="E19" s="20">
        <v>-2.9750084316898247</v>
      </c>
      <c r="F19" s="21">
        <v>-52</v>
      </c>
      <c r="G19" s="20"/>
      <c r="H19" s="20"/>
      <c r="J19" s="20"/>
      <c r="K19" s="20"/>
    </row>
    <row r="20" spans="2:11" ht="12.5" thickBot="1" x14ac:dyDescent="0.35">
      <c r="B20" s="24"/>
      <c r="C20" s="20"/>
      <c r="D20" s="20"/>
      <c r="E20" s="22"/>
      <c r="F20" s="23"/>
      <c r="G20" s="22"/>
      <c r="H20" s="22"/>
      <c r="J20" s="20"/>
      <c r="K20" s="22"/>
    </row>
    <row r="21" spans="2:11" x14ac:dyDescent="0.3">
      <c r="B21" s="24" t="s">
        <v>14</v>
      </c>
      <c r="C21" s="27">
        <f>SUM(C14:C20)</f>
        <v>170.23639558264881</v>
      </c>
      <c r="D21" s="27">
        <f t="shared" ref="D21:F21" si="3">SUM(D14:D20)</f>
        <v>306</v>
      </c>
      <c r="E21" s="27">
        <f t="shared" si="3"/>
        <v>1019.8105096691879</v>
      </c>
      <c r="F21" s="28">
        <f t="shared" si="3"/>
        <v>1072</v>
      </c>
      <c r="G21" s="43"/>
      <c r="H21" s="43"/>
      <c r="J21" s="20"/>
      <c r="K21" s="20"/>
    </row>
    <row r="22" spans="2:11" x14ac:dyDescent="0.3">
      <c r="B22" s="24" t="s">
        <v>15</v>
      </c>
      <c r="C22" s="20">
        <v>-35.841031502994824</v>
      </c>
      <c r="D22" s="20">
        <v>-3</v>
      </c>
      <c r="E22" s="20">
        <v>-314.255890839313</v>
      </c>
      <c r="F22" s="21">
        <v>-2.6120000000000001</v>
      </c>
      <c r="G22" s="43"/>
      <c r="H22" s="43"/>
      <c r="J22" s="20"/>
      <c r="K22" s="20"/>
    </row>
    <row r="23" spans="2:11" ht="12.5" thickBot="1" x14ac:dyDescent="0.35">
      <c r="B23" s="24" t="s">
        <v>16</v>
      </c>
      <c r="C23" s="29">
        <f>C21+C22</f>
        <v>134.39536407965397</v>
      </c>
      <c r="D23" s="29">
        <f>D21+D22</f>
        <v>303</v>
      </c>
      <c r="E23" s="29">
        <f>E21+E22</f>
        <v>705.55461882987493</v>
      </c>
      <c r="F23" s="30">
        <f>F21+F22</f>
        <v>1069.3879999999999</v>
      </c>
      <c r="G23" s="43"/>
      <c r="H23" s="43"/>
      <c r="J23" s="31"/>
      <c r="K23" s="31"/>
    </row>
    <row r="24" spans="2:11" x14ac:dyDescent="0.3">
      <c r="B24" s="24"/>
      <c r="C24" s="31"/>
      <c r="D24" s="31"/>
      <c r="E24" s="22"/>
      <c r="F24" s="23"/>
      <c r="G24" s="22"/>
      <c r="H24" s="22"/>
      <c r="J24" s="31"/>
      <c r="K24" s="22"/>
    </row>
    <row r="25" spans="2:11" x14ac:dyDescent="0.3">
      <c r="B25" s="32" t="s">
        <v>17</v>
      </c>
      <c r="C25" s="20"/>
      <c r="D25" s="20"/>
      <c r="E25" s="22"/>
      <c r="F25" s="23"/>
      <c r="G25" s="22"/>
      <c r="H25" s="22"/>
      <c r="J25" s="20"/>
      <c r="K25" s="22"/>
    </row>
    <row r="26" spans="2:11" x14ac:dyDescent="0.3">
      <c r="B26" s="33" t="s">
        <v>18</v>
      </c>
      <c r="C26" s="20"/>
      <c r="D26" s="20"/>
      <c r="E26" s="22"/>
      <c r="F26" s="23"/>
      <c r="G26" s="22"/>
      <c r="H26" s="22"/>
      <c r="J26" s="20"/>
      <c r="K26" s="22"/>
    </row>
    <row r="27" spans="2:11" x14ac:dyDescent="0.3">
      <c r="B27" s="24" t="s">
        <v>16</v>
      </c>
      <c r="C27" s="31">
        <f>C23</f>
        <v>134.39536407965397</v>
      </c>
      <c r="D27" s="31">
        <f t="shared" ref="D27:F27" si="4">D23</f>
        <v>303</v>
      </c>
      <c r="E27" s="31">
        <f t="shared" si="4"/>
        <v>705.55461882987493</v>
      </c>
      <c r="F27" s="34">
        <f t="shared" si="4"/>
        <v>1069.3879999999999</v>
      </c>
      <c r="G27" s="31"/>
      <c r="H27" s="31"/>
      <c r="J27" s="31"/>
      <c r="K27" s="31"/>
    </row>
    <row r="28" spans="2:11" s="36" customFormat="1" x14ac:dyDescent="0.3">
      <c r="B28" s="35" t="s">
        <v>19</v>
      </c>
      <c r="C28" s="20"/>
      <c r="D28" s="20"/>
      <c r="E28" s="20"/>
      <c r="F28" s="21"/>
      <c r="G28" s="20"/>
      <c r="H28" s="20"/>
      <c r="J28" s="20"/>
      <c r="K28" s="20"/>
    </row>
    <row r="29" spans="2:11" s="36" customFormat="1" x14ac:dyDescent="0.3">
      <c r="B29" s="17" t="s">
        <v>12</v>
      </c>
      <c r="C29" s="20">
        <f t="shared" ref="C29:F30" si="5">-C16</f>
        <v>653.93053549210936</v>
      </c>
      <c r="D29" s="20">
        <f t="shared" si="5"/>
        <v>394</v>
      </c>
      <c r="E29" s="20">
        <f t="shared" si="5"/>
        <v>2290.5665384620465</v>
      </c>
      <c r="F29" s="21">
        <f t="shared" si="5"/>
        <v>1533</v>
      </c>
      <c r="G29" s="20"/>
      <c r="H29" s="20"/>
      <c r="J29" s="20"/>
      <c r="K29" s="20"/>
    </row>
    <row r="30" spans="2:11" s="36" customFormat="1" x14ac:dyDescent="0.3">
      <c r="B30" s="17" t="s">
        <v>13</v>
      </c>
      <c r="C30" s="20">
        <f t="shared" si="5"/>
        <v>280.61635541182625</v>
      </c>
      <c r="D30" s="20">
        <f t="shared" si="5"/>
        <v>199</v>
      </c>
      <c r="E30" s="20">
        <f t="shared" si="5"/>
        <v>860.25567638921427</v>
      </c>
      <c r="F30" s="21">
        <f t="shared" si="5"/>
        <v>682</v>
      </c>
      <c r="G30" s="20"/>
      <c r="H30" s="20"/>
      <c r="J30" s="20"/>
      <c r="K30" s="20"/>
    </row>
    <row r="31" spans="2:11" s="36" customFormat="1" x14ac:dyDescent="0.3">
      <c r="B31" s="17" t="s">
        <v>22</v>
      </c>
      <c r="C31" s="20">
        <f>-C19</f>
        <v>0</v>
      </c>
      <c r="D31" s="20">
        <f t="shared" ref="D31:F31" si="6">-D19</f>
        <v>0</v>
      </c>
      <c r="E31" s="20">
        <f t="shared" si="6"/>
        <v>2.9750084316898247</v>
      </c>
      <c r="F31" s="21">
        <f t="shared" si="6"/>
        <v>52</v>
      </c>
      <c r="G31" s="20"/>
      <c r="H31" s="20"/>
      <c r="J31" s="20"/>
      <c r="K31" s="20"/>
    </row>
    <row r="32" spans="2:11" s="36" customFormat="1" x14ac:dyDescent="0.3">
      <c r="B32" s="17" t="s">
        <v>15</v>
      </c>
      <c r="C32" s="20">
        <f>-C22</f>
        <v>35.841031502994824</v>
      </c>
      <c r="D32" s="20">
        <f t="shared" ref="D32:F32" si="7">-D22</f>
        <v>3</v>
      </c>
      <c r="E32" s="20">
        <f t="shared" si="7"/>
        <v>314.255890839313</v>
      </c>
      <c r="F32" s="21">
        <f t="shared" si="7"/>
        <v>2.6120000000000001</v>
      </c>
      <c r="G32" s="20"/>
      <c r="H32" s="20"/>
      <c r="J32" s="20"/>
      <c r="K32" s="20"/>
    </row>
    <row r="33" spans="2:11" x14ac:dyDescent="0.3">
      <c r="B33" s="17" t="s">
        <v>20</v>
      </c>
      <c r="C33" s="20"/>
      <c r="D33" s="20"/>
      <c r="E33" s="20"/>
      <c r="F33" s="21"/>
      <c r="G33" s="20"/>
      <c r="H33" s="20"/>
      <c r="J33" s="20"/>
      <c r="K33" s="20"/>
    </row>
    <row r="34" spans="2:11" x14ac:dyDescent="0.3">
      <c r="B34" s="17" t="s">
        <v>23</v>
      </c>
      <c r="C34" s="20">
        <f>-C18</f>
        <v>-66.620999999999995</v>
      </c>
      <c r="D34" s="20">
        <f t="shared" ref="D34:F34" si="8">-D18</f>
        <v>-77</v>
      </c>
      <c r="E34" s="20">
        <f t="shared" si="8"/>
        <v>-97.154951167199243</v>
      </c>
      <c r="F34" s="21">
        <f t="shared" si="8"/>
        <v>-217</v>
      </c>
      <c r="G34" s="20"/>
      <c r="H34" s="20"/>
      <c r="J34" s="20"/>
      <c r="K34" s="20"/>
    </row>
    <row r="35" spans="2:11" x14ac:dyDescent="0.3">
      <c r="B35" s="24" t="s">
        <v>11</v>
      </c>
      <c r="C35" s="25">
        <f>SUM(C27:C34)</f>
        <v>1038.1622864865842</v>
      </c>
      <c r="D35" s="25">
        <f t="shared" ref="D35:F35" si="9">SUM(D27:D34)</f>
        <v>822</v>
      </c>
      <c r="E35" s="25">
        <f t="shared" si="9"/>
        <v>4076.4527817849394</v>
      </c>
      <c r="F35" s="26">
        <f t="shared" si="9"/>
        <v>3122</v>
      </c>
      <c r="G35" s="31"/>
      <c r="H35" s="31"/>
      <c r="J35" s="31"/>
      <c r="K35" s="31"/>
    </row>
    <row r="36" spans="2:11" x14ac:dyDescent="0.3">
      <c r="B36" s="37"/>
      <c r="C36" s="38"/>
      <c r="D36" s="39"/>
      <c r="E36" s="38"/>
      <c r="F36" s="40"/>
    </row>
    <row r="38" spans="2:11" x14ac:dyDescent="0.3">
      <c r="C38" s="4" t="s">
        <v>24</v>
      </c>
    </row>
    <row r="40" spans="2:11" x14ac:dyDescent="0.3">
      <c r="C40" s="41" t="s">
        <v>30</v>
      </c>
    </row>
    <row r="41" spans="2:11" x14ac:dyDescent="0.3">
      <c r="B41" s="42" t="s">
        <v>28</v>
      </c>
      <c r="C41" s="42">
        <f>ROUND((332604.913+2318356.41433635)/1000,0)</f>
        <v>2651</v>
      </c>
    </row>
    <row r="42" spans="2:11" x14ac:dyDescent="0.3">
      <c r="B42" s="42" t="s">
        <v>29</v>
      </c>
      <c r="C42" s="42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C1:P49"/>
  <sheetViews>
    <sheetView showGridLines="0" showZeros="0" topLeftCell="A20" zoomScale="112" zoomScaleNormal="112" workbookViewId="0"/>
  </sheetViews>
  <sheetFormatPr defaultColWidth="9.1796875" defaultRowHeight="12" x14ac:dyDescent="0.3"/>
  <cols>
    <col min="1" max="1" width="9.1796875" style="4"/>
    <col min="2" max="2" width="1.1796875" style="4" customWidth="1"/>
    <col min="3" max="3" width="37.453125" style="4" customWidth="1"/>
    <col min="4" max="5" width="17" style="4" bestFit="1" customWidth="1"/>
    <col min="6" max="6" width="13.54296875" style="4" bestFit="1" customWidth="1"/>
    <col min="7" max="7" width="14" style="4" customWidth="1"/>
    <col min="8" max="8" width="0.7265625" style="4" customWidth="1"/>
    <col min="9" max="9" width="14" style="4" customWidth="1"/>
    <col min="10" max="10" width="16.1796875" style="4" bestFit="1" customWidth="1"/>
    <col min="11" max="11" width="9.1796875" style="4"/>
    <col min="12" max="13" width="13.453125" style="4" customWidth="1"/>
    <col min="14" max="18" width="9.54296875" style="4" customWidth="1"/>
    <col min="19" max="19" width="18.453125" style="4" bestFit="1" customWidth="1"/>
    <col min="20" max="20" width="6.26953125" style="4" bestFit="1" customWidth="1"/>
    <col min="21" max="16384" width="9.1796875" style="4"/>
  </cols>
  <sheetData>
    <row r="1" spans="3:12" x14ac:dyDescent="0.3">
      <c r="C1" s="1" t="s">
        <v>0</v>
      </c>
      <c r="D1" s="2"/>
      <c r="E1" s="2"/>
      <c r="F1" s="2"/>
    </row>
    <row r="2" spans="3:12" ht="6.75" customHeight="1" x14ac:dyDescent="0.3"/>
    <row r="3" spans="3:12" x14ac:dyDescent="0.3">
      <c r="C3" s="1" t="s">
        <v>1</v>
      </c>
    </row>
    <row r="4" spans="3:12" x14ac:dyDescent="0.3">
      <c r="C4" s="1" t="s">
        <v>2</v>
      </c>
    </row>
    <row r="5" spans="3:12" x14ac:dyDescent="0.3">
      <c r="C5" s="5"/>
      <c r="D5" s="56" t="s">
        <v>3</v>
      </c>
      <c r="E5" s="56" t="s">
        <v>3</v>
      </c>
      <c r="F5" s="56" t="s">
        <v>3</v>
      </c>
      <c r="G5" s="57" t="s">
        <v>4</v>
      </c>
      <c r="H5" s="12"/>
      <c r="I5" s="12"/>
      <c r="J5" s="12"/>
    </row>
    <row r="6" spans="3:12" x14ac:dyDescent="0.3">
      <c r="C6" s="9" t="s">
        <v>5</v>
      </c>
      <c r="D6" s="58" t="s">
        <v>39</v>
      </c>
      <c r="E6" s="58" t="s">
        <v>39</v>
      </c>
      <c r="F6" s="58" t="s">
        <v>6</v>
      </c>
      <c r="G6" s="59" t="s">
        <v>6</v>
      </c>
      <c r="H6" s="10"/>
      <c r="I6" s="10"/>
      <c r="J6" s="10" t="s">
        <v>40</v>
      </c>
    </row>
    <row r="7" spans="3:12" x14ac:dyDescent="0.3">
      <c r="C7" s="9"/>
      <c r="D7" s="60">
        <v>2024</v>
      </c>
      <c r="E7" s="60">
        <v>2023</v>
      </c>
      <c r="F7" s="60">
        <v>2024</v>
      </c>
      <c r="G7" s="61">
        <v>2024</v>
      </c>
      <c r="H7" s="12"/>
      <c r="I7" s="12"/>
      <c r="J7" s="12"/>
    </row>
    <row r="8" spans="3:12" x14ac:dyDescent="0.3">
      <c r="C8" s="14"/>
      <c r="D8" s="62"/>
      <c r="E8" s="62"/>
      <c r="F8" s="62"/>
      <c r="G8" s="63" t="s">
        <v>7</v>
      </c>
      <c r="H8" s="12"/>
      <c r="I8" s="12"/>
      <c r="J8" s="12"/>
    </row>
    <row r="9" spans="3:12" x14ac:dyDescent="0.3">
      <c r="C9" s="17"/>
      <c r="G9" s="19"/>
    </row>
    <row r="10" spans="3:12" x14ac:dyDescent="0.3">
      <c r="C10" s="17" t="s">
        <v>8</v>
      </c>
      <c r="D10" s="20">
        <v>9421</v>
      </c>
      <c r="E10" s="20">
        <v>8547</v>
      </c>
      <c r="F10" s="20">
        <v>9637</v>
      </c>
      <c r="G10" s="21">
        <v>35634</v>
      </c>
      <c r="H10" s="20" t="s">
        <v>24</v>
      </c>
      <c r="I10" s="20"/>
      <c r="J10" s="43">
        <f>(D10-E10)/E10</f>
        <v>0.10225810225810225</v>
      </c>
      <c r="K10" s="20"/>
      <c r="L10" s="22"/>
    </row>
    <row r="11" spans="3:12" ht="16.5" customHeight="1" x14ac:dyDescent="0.3">
      <c r="C11" s="17" t="s">
        <v>9</v>
      </c>
      <c r="D11" s="20">
        <v>-5966</v>
      </c>
      <c r="E11" s="20">
        <v>-5371</v>
      </c>
      <c r="F11" s="20">
        <v>-6108</v>
      </c>
      <c r="G11" s="21">
        <v>-22378</v>
      </c>
      <c r="H11" s="20"/>
      <c r="I11" s="20"/>
      <c r="J11" s="20"/>
      <c r="K11" s="20"/>
      <c r="L11" s="22"/>
    </row>
    <row r="12" spans="3:12" ht="16.5" customHeight="1" x14ac:dyDescent="0.3">
      <c r="C12" s="17" t="s">
        <v>10</v>
      </c>
      <c r="D12" s="20">
        <v>-1671</v>
      </c>
      <c r="E12" s="20">
        <v>-1452</v>
      </c>
      <c r="F12" s="20">
        <v>-1705</v>
      </c>
      <c r="G12" s="21">
        <v>-6500</v>
      </c>
      <c r="H12" s="20"/>
      <c r="I12" s="20"/>
      <c r="J12" s="20"/>
      <c r="K12" s="20"/>
      <c r="L12" s="22"/>
    </row>
    <row r="13" spans="3:12" ht="16.5" customHeight="1" x14ac:dyDescent="0.3">
      <c r="C13" s="17"/>
      <c r="D13" s="20"/>
      <c r="E13" s="20"/>
      <c r="F13" s="20"/>
      <c r="G13" s="21"/>
      <c r="H13" s="20"/>
      <c r="I13" s="20"/>
      <c r="J13" s="22"/>
      <c r="K13" s="20"/>
      <c r="L13" s="22"/>
    </row>
    <row r="14" spans="3:12" ht="16.5" customHeight="1" x14ac:dyDescent="0.3">
      <c r="C14" s="24" t="s">
        <v>11</v>
      </c>
      <c r="D14" s="25">
        <f t="shared" ref="D14:F14" si="0">SUM(D10:D12)</f>
        <v>1784</v>
      </c>
      <c r="E14" s="25">
        <f t="shared" si="0"/>
        <v>1724</v>
      </c>
      <c r="F14" s="25">
        <f t="shared" si="0"/>
        <v>1824</v>
      </c>
      <c r="G14" s="26">
        <f t="shared" ref="G14" si="1">SUM(G10:G12)</f>
        <v>6756</v>
      </c>
      <c r="H14" s="31"/>
      <c r="I14" s="31"/>
      <c r="J14" s="43">
        <f>(D14-E14)/E14</f>
        <v>3.4802784222737818E-2</v>
      </c>
      <c r="K14" s="31"/>
      <c r="L14" s="52"/>
    </row>
    <row r="15" spans="3:12" ht="16.5" customHeight="1" x14ac:dyDescent="0.3">
      <c r="C15" s="17"/>
      <c r="D15" s="20"/>
      <c r="E15" s="20"/>
      <c r="F15" s="20"/>
      <c r="G15" s="64"/>
      <c r="H15" s="20"/>
      <c r="I15" s="20"/>
      <c r="J15" s="22"/>
      <c r="K15" s="20"/>
    </row>
    <row r="16" spans="3:12" ht="16.5" customHeight="1" x14ac:dyDescent="0.3">
      <c r="C16" s="17" t="s">
        <v>12</v>
      </c>
      <c r="D16" s="20">
        <v>-1306</v>
      </c>
      <c r="E16" s="20">
        <v>-1118</v>
      </c>
      <c r="F16" s="20">
        <v>-1259</v>
      </c>
      <c r="G16" s="21">
        <v>-4773</v>
      </c>
      <c r="H16" s="20"/>
      <c r="I16" s="20"/>
      <c r="J16" s="20"/>
      <c r="K16" s="20"/>
      <c r="L16" s="22"/>
    </row>
    <row r="17" spans="3:16" ht="16.5" customHeight="1" x14ac:dyDescent="0.3">
      <c r="C17" s="17" t="s">
        <v>13</v>
      </c>
      <c r="D17" s="20">
        <v>-543</v>
      </c>
      <c r="E17" s="20">
        <v>-471</v>
      </c>
      <c r="F17" s="20">
        <v>-548</v>
      </c>
      <c r="G17" s="21">
        <v>-1936</v>
      </c>
      <c r="H17" s="20"/>
      <c r="I17" s="20"/>
      <c r="J17" s="20"/>
      <c r="K17" s="20"/>
      <c r="L17" s="22"/>
    </row>
    <row r="18" spans="3:16" x14ac:dyDescent="0.3">
      <c r="C18" s="17" t="s">
        <v>21</v>
      </c>
      <c r="D18" s="20">
        <v>24</v>
      </c>
      <c r="E18" s="20">
        <v>14</v>
      </c>
      <c r="F18" s="20">
        <v>119</v>
      </c>
      <c r="G18" s="21">
        <v>185</v>
      </c>
      <c r="H18" s="20"/>
      <c r="I18" s="20"/>
      <c r="J18" s="20"/>
      <c r="K18" s="20"/>
      <c r="L18" s="22"/>
    </row>
    <row r="19" spans="3:16" hidden="1" x14ac:dyDescent="0.3">
      <c r="C19" s="17" t="s">
        <v>22</v>
      </c>
      <c r="D19" s="20">
        <v>0</v>
      </c>
      <c r="E19" s="20">
        <v>0</v>
      </c>
      <c r="F19" s="20">
        <v>0</v>
      </c>
      <c r="G19" s="21">
        <v>0</v>
      </c>
      <c r="H19" s="20"/>
      <c r="I19" s="20"/>
      <c r="J19" s="20"/>
      <c r="K19" s="20"/>
    </row>
    <row r="20" spans="3:16" ht="12.5" thickBot="1" x14ac:dyDescent="0.35">
      <c r="C20" s="24"/>
      <c r="D20" s="20"/>
      <c r="E20" s="20"/>
      <c r="F20" s="20"/>
      <c r="G20" s="21"/>
      <c r="H20" s="20"/>
      <c r="I20" s="20"/>
      <c r="J20" s="22"/>
      <c r="K20" s="20"/>
    </row>
    <row r="21" spans="3:16" x14ac:dyDescent="0.3">
      <c r="C21" s="24" t="s">
        <v>14</v>
      </c>
      <c r="D21" s="27">
        <f>SUM(D14:D20)</f>
        <v>-41</v>
      </c>
      <c r="E21" s="27">
        <f>SUM(E14:E20)</f>
        <v>149</v>
      </c>
      <c r="F21" s="27">
        <f t="shared" ref="F21" si="2">SUM(F14:F20)</f>
        <v>136</v>
      </c>
      <c r="G21" s="28">
        <f t="shared" ref="G21" si="3">SUM(G14:G20)</f>
        <v>232</v>
      </c>
      <c r="H21" s="20"/>
      <c r="I21" s="20"/>
      <c r="J21" s="43">
        <f>(D21-E21)/E21</f>
        <v>-1.2751677852348993</v>
      </c>
      <c r="K21" s="20"/>
      <c r="L21" s="22"/>
    </row>
    <row r="22" spans="3:16" x14ac:dyDescent="0.3">
      <c r="C22" s="24" t="s">
        <v>36</v>
      </c>
      <c r="D22" s="20">
        <v>-5</v>
      </c>
      <c r="E22" s="20">
        <v>-147</v>
      </c>
      <c r="F22" s="20">
        <v>-158</v>
      </c>
      <c r="G22" s="21">
        <v>-515</v>
      </c>
      <c r="H22" s="20"/>
      <c r="I22" s="20"/>
      <c r="J22" s="43"/>
      <c r="K22" s="20"/>
      <c r="M22" s="4">
        <v>-147014834</v>
      </c>
      <c r="N22" s="4">
        <f>M22/10^6</f>
        <v>-147.01483400000001</v>
      </c>
    </row>
    <row r="23" spans="3:16" x14ac:dyDescent="0.3">
      <c r="C23" s="24" t="s">
        <v>37</v>
      </c>
      <c r="D23" s="20">
        <v>0</v>
      </c>
      <c r="E23" s="20">
        <v>93</v>
      </c>
      <c r="F23" s="20">
        <v>60</v>
      </c>
      <c r="G23" s="65">
        <v>332</v>
      </c>
      <c r="H23" s="20"/>
      <c r="I23" s="20"/>
      <c r="J23" s="43"/>
      <c r="K23" s="20"/>
      <c r="M23" s="4">
        <v>93405596</v>
      </c>
      <c r="N23" s="4">
        <f>M23/10^6</f>
        <v>93.405596000000003</v>
      </c>
    </row>
    <row r="24" spans="3:16" ht="12.5" thickBot="1" x14ac:dyDescent="0.35">
      <c r="C24" s="55" t="s">
        <v>16</v>
      </c>
      <c r="D24" s="29">
        <f t="shared" ref="D24:E24" si="4">SUM(D21:D23)</f>
        <v>-46</v>
      </c>
      <c r="E24" s="29">
        <f t="shared" si="4"/>
        <v>95</v>
      </c>
      <c r="F24" s="29">
        <f t="shared" ref="F24" si="5">SUM(F21:F23)</f>
        <v>38</v>
      </c>
      <c r="G24" s="30">
        <f>SUM(G21:G23)</f>
        <v>49</v>
      </c>
      <c r="H24" s="31"/>
      <c r="I24" s="31"/>
      <c r="J24" s="43">
        <f>(D24-E24)/E24</f>
        <v>-1.4842105263157894</v>
      </c>
      <c r="K24" s="31"/>
      <c r="M24" s="4">
        <f>SUM(M22:M23)</f>
        <v>-53609238</v>
      </c>
      <c r="N24" s="4">
        <f>SUM(N22:N23)</f>
        <v>-53.609238000000005</v>
      </c>
    </row>
    <row r="25" spans="3:16" x14ac:dyDescent="0.3">
      <c r="C25" s="24"/>
      <c r="D25" s="31"/>
      <c r="E25" s="31"/>
      <c r="F25" s="31"/>
      <c r="G25" s="21"/>
      <c r="H25" s="20"/>
      <c r="I25" s="20"/>
      <c r="J25" s="22"/>
      <c r="K25" s="31"/>
    </row>
    <row r="26" spans="3:16" x14ac:dyDescent="0.3">
      <c r="C26" s="32" t="s">
        <v>17</v>
      </c>
      <c r="D26" s="20"/>
      <c r="E26" s="20"/>
      <c r="F26" s="20"/>
      <c r="G26" s="21"/>
      <c r="H26" s="20"/>
      <c r="I26" s="20"/>
      <c r="J26" s="22"/>
      <c r="K26" s="20"/>
    </row>
    <row r="27" spans="3:16" x14ac:dyDescent="0.3">
      <c r="C27" s="33" t="s">
        <v>18</v>
      </c>
      <c r="D27" s="20"/>
      <c r="E27" s="20"/>
      <c r="F27" s="20"/>
      <c r="G27" s="21"/>
      <c r="H27" s="20"/>
      <c r="I27" s="20"/>
      <c r="J27" s="22"/>
      <c r="K27" s="20"/>
    </row>
    <row r="28" spans="3:16" x14ac:dyDescent="0.3">
      <c r="C28" s="24" t="s">
        <v>16</v>
      </c>
      <c r="D28" s="31">
        <f>D24</f>
        <v>-46</v>
      </c>
      <c r="E28" s="31">
        <f>E24</f>
        <v>95</v>
      </c>
      <c r="F28" s="31">
        <f>F24</f>
        <v>38</v>
      </c>
      <c r="G28" s="34">
        <f t="shared" ref="G28" si="6">G24</f>
        <v>49</v>
      </c>
      <c r="H28" s="31"/>
      <c r="I28" s="31"/>
      <c r="J28" s="31"/>
      <c r="K28" s="31"/>
    </row>
    <row r="29" spans="3:16" s="36" customFormat="1" x14ac:dyDescent="0.3">
      <c r="C29" s="35" t="s">
        <v>19</v>
      </c>
      <c r="D29" s="20"/>
      <c r="E29" s="20"/>
      <c r="F29" s="20"/>
      <c r="G29" s="21"/>
      <c r="H29" s="20"/>
      <c r="I29" s="20"/>
      <c r="J29" s="20"/>
      <c r="K29" s="20"/>
      <c r="L29" s="4"/>
      <c r="M29" s="4"/>
      <c r="N29" s="4"/>
      <c r="O29" s="4"/>
      <c r="P29" s="4"/>
    </row>
    <row r="30" spans="3:16" s="36" customFormat="1" x14ac:dyDescent="0.3">
      <c r="C30" s="48" t="s">
        <v>12</v>
      </c>
      <c r="D30" s="20">
        <f t="shared" ref="D30:G31" si="7">-D16</f>
        <v>1306</v>
      </c>
      <c r="E30" s="20">
        <f t="shared" si="7"/>
        <v>1118</v>
      </c>
      <c r="F30" s="20">
        <f t="shared" si="7"/>
        <v>1259</v>
      </c>
      <c r="G30" s="21">
        <f t="shared" si="7"/>
        <v>4773</v>
      </c>
      <c r="H30" s="20"/>
      <c r="I30" s="20"/>
      <c r="J30" s="20"/>
      <c r="K30" s="20"/>
      <c r="L30" s="4"/>
      <c r="M30" s="4"/>
      <c r="N30" s="4"/>
      <c r="O30" s="4"/>
      <c r="P30" s="4"/>
    </row>
    <row r="31" spans="3:16" s="36" customFormat="1" x14ac:dyDescent="0.3">
      <c r="C31" s="48" t="s">
        <v>13</v>
      </c>
      <c r="D31" s="20">
        <f t="shared" si="7"/>
        <v>543</v>
      </c>
      <c r="E31" s="20">
        <f t="shared" si="7"/>
        <v>471</v>
      </c>
      <c r="F31" s="20">
        <f t="shared" si="7"/>
        <v>548</v>
      </c>
      <c r="G31" s="21">
        <f t="shared" si="7"/>
        <v>1936</v>
      </c>
      <c r="H31" s="20"/>
      <c r="I31" s="20"/>
      <c r="J31" s="20"/>
      <c r="K31" s="20"/>
      <c r="L31" s="4"/>
      <c r="M31" s="4"/>
      <c r="N31" s="4"/>
      <c r="O31" s="4"/>
      <c r="P31" s="4"/>
    </row>
    <row r="32" spans="3:16" s="36" customFormat="1" hidden="1" x14ac:dyDescent="0.3">
      <c r="C32" s="48" t="s">
        <v>22</v>
      </c>
      <c r="D32" s="20">
        <f>-D19</f>
        <v>0</v>
      </c>
      <c r="E32" s="20">
        <f>-E19</f>
        <v>0</v>
      </c>
      <c r="F32" s="20">
        <f>-F19</f>
        <v>0</v>
      </c>
      <c r="G32" s="21">
        <f t="shared" ref="G32" si="8">-G19</f>
        <v>0</v>
      </c>
      <c r="H32" s="20"/>
      <c r="I32" s="20"/>
      <c r="J32" s="20"/>
      <c r="K32" s="20"/>
      <c r="L32" s="4"/>
      <c r="M32" s="4"/>
      <c r="N32" s="4"/>
      <c r="O32" s="4"/>
      <c r="P32" s="4"/>
    </row>
    <row r="33" spans="3:16" s="36" customFormat="1" x14ac:dyDescent="0.3">
      <c r="C33" s="48" t="s">
        <v>36</v>
      </c>
      <c r="D33" s="20">
        <f>-D22</f>
        <v>5</v>
      </c>
      <c r="E33" s="20">
        <f>-E22</f>
        <v>147</v>
      </c>
      <c r="F33" s="20">
        <f>-F22</f>
        <v>158</v>
      </c>
      <c r="G33" s="21">
        <f t="shared" ref="G33" si="9">-G22</f>
        <v>515</v>
      </c>
      <c r="H33" s="20"/>
      <c r="I33" s="20"/>
      <c r="J33" s="20"/>
      <c r="K33" s="20"/>
      <c r="L33" s="4"/>
      <c r="M33" s="4"/>
      <c r="N33" s="4"/>
      <c r="O33" s="4"/>
      <c r="P33" s="4"/>
    </row>
    <row r="34" spans="3:16" x14ac:dyDescent="0.3">
      <c r="C34" s="17" t="s">
        <v>20</v>
      </c>
      <c r="D34" s="20"/>
      <c r="E34" s="20"/>
      <c r="F34" s="20"/>
      <c r="G34" s="21"/>
      <c r="H34" s="20"/>
      <c r="I34" s="20"/>
      <c r="J34" s="20"/>
      <c r="K34" s="20"/>
    </row>
    <row r="35" spans="3:16" s="36" customFormat="1" x14ac:dyDescent="0.3">
      <c r="C35" s="48" t="s">
        <v>38</v>
      </c>
      <c r="D35" s="20">
        <f>-D23</f>
        <v>0</v>
      </c>
      <c r="E35" s="20">
        <f>-E23</f>
        <v>-93</v>
      </c>
      <c r="F35" s="20">
        <f>-F23</f>
        <v>-60</v>
      </c>
      <c r="G35" s="21">
        <f>-G23</f>
        <v>-332</v>
      </c>
      <c r="H35" s="20"/>
      <c r="I35" s="20"/>
      <c r="J35" s="20"/>
      <c r="K35" s="20"/>
      <c r="L35" s="4"/>
      <c r="M35" s="4"/>
      <c r="N35" s="4"/>
      <c r="O35" s="4"/>
      <c r="P35" s="4"/>
    </row>
    <row r="36" spans="3:16" x14ac:dyDescent="0.3">
      <c r="C36" s="48" t="s">
        <v>21</v>
      </c>
      <c r="D36" s="20">
        <f>-D18</f>
        <v>-24</v>
      </c>
      <c r="E36" s="20">
        <f>-E18</f>
        <v>-14</v>
      </c>
      <c r="F36" s="20">
        <f>-F18</f>
        <v>-119</v>
      </c>
      <c r="G36" s="21">
        <f>-G18</f>
        <v>-185</v>
      </c>
      <c r="H36" s="20"/>
      <c r="I36" s="20"/>
      <c r="J36" s="20"/>
      <c r="K36" s="20"/>
    </row>
    <row r="37" spans="3:16" x14ac:dyDescent="0.3">
      <c r="C37" s="24" t="s">
        <v>11</v>
      </c>
      <c r="D37" s="25">
        <f>SUM(D28:D36)</f>
        <v>1784</v>
      </c>
      <c r="E37" s="25">
        <f>SUM(E28:E36)</f>
        <v>1724</v>
      </c>
      <c r="F37" s="25">
        <f>SUM(F28:F36)</f>
        <v>1824</v>
      </c>
      <c r="G37" s="26">
        <f t="shared" ref="G37" si="10">SUM(G28:G36)</f>
        <v>6756</v>
      </c>
      <c r="H37" s="31"/>
      <c r="I37" s="31"/>
      <c r="J37" s="31"/>
      <c r="K37" s="31"/>
    </row>
    <row r="38" spans="3:16" x14ac:dyDescent="0.3">
      <c r="C38" s="37"/>
      <c r="D38" s="38"/>
      <c r="E38" s="38"/>
      <c r="F38" s="66"/>
      <c r="G38" s="65"/>
      <c r="H38" s="20"/>
      <c r="I38" s="20"/>
    </row>
    <row r="39" spans="3:16" ht="6.75" customHeight="1" x14ac:dyDescent="0.3">
      <c r="F39" s="49"/>
      <c r="G39" s="49"/>
      <c r="H39" s="49"/>
      <c r="I39" s="49"/>
    </row>
    <row r="40" spans="3:16" x14ac:dyDescent="0.3">
      <c r="D40" s="4" t="s">
        <v>24</v>
      </c>
      <c r="F40" s="20" t="s">
        <v>24</v>
      </c>
      <c r="G40" s="20"/>
      <c r="H40" s="20"/>
      <c r="I40" s="20"/>
    </row>
    <row r="41" spans="3:16" x14ac:dyDescent="0.3">
      <c r="E41" s="20"/>
    </row>
    <row r="42" spans="3:16" x14ac:dyDescent="0.3">
      <c r="D42" s="50" t="s">
        <v>41</v>
      </c>
      <c r="F42" s="50"/>
    </row>
    <row r="43" spans="3:16" x14ac:dyDescent="0.3">
      <c r="C43" s="47" t="s">
        <v>45</v>
      </c>
      <c r="D43" s="46">
        <f>3239992.72161474/1000</f>
        <v>3239.9927216147398</v>
      </c>
      <c r="F43" s="20"/>
    </row>
    <row r="44" spans="3:16" x14ac:dyDescent="0.3">
      <c r="C44" s="51" t="s">
        <v>46</v>
      </c>
      <c r="D44" s="46">
        <v>1436</v>
      </c>
      <c r="E44" s="1"/>
      <c r="F44" s="20"/>
    </row>
    <row r="45" spans="3:16" x14ac:dyDescent="0.3">
      <c r="D45" s="53"/>
      <c r="E45" s="1"/>
    </row>
    <row r="46" spans="3:16" x14ac:dyDescent="0.3">
      <c r="D46" s="51"/>
      <c r="E46" s="1"/>
      <c r="K46" s="4" t="s">
        <v>42</v>
      </c>
      <c r="L46" s="4">
        <v>9341</v>
      </c>
      <c r="M46" s="4">
        <f>L46/10</f>
        <v>934.1</v>
      </c>
    </row>
    <row r="47" spans="3:16" x14ac:dyDescent="0.3">
      <c r="K47" s="4" t="s">
        <v>43</v>
      </c>
      <c r="L47" s="4">
        <v>1009</v>
      </c>
      <c r="M47" s="4">
        <f t="shared" ref="M47:M48" si="11">L47/10</f>
        <v>100.9</v>
      </c>
    </row>
    <row r="48" spans="3:16" x14ac:dyDescent="0.3">
      <c r="K48" s="4" t="s">
        <v>44</v>
      </c>
      <c r="L48" s="4">
        <v>4007.0359400000002</v>
      </c>
      <c r="M48" s="4">
        <f t="shared" si="11"/>
        <v>400.70359400000001</v>
      </c>
    </row>
    <row r="49" spans="13:13" x14ac:dyDescent="0.3">
      <c r="M49" s="52">
        <f>SUM(M46:M48)</f>
        <v>1435.7035940000001</v>
      </c>
    </row>
  </sheetData>
  <hyperlinks>
    <hyperlink ref="G7" r:id="rId1" display="2014@" xr:uid="{90B2F928-B083-4160-AE14-8832492BCF0B}"/>
    <hyperlink ref="F7" r:id="rId2" display="2014@" xr:uid="{3F064C3D-60C4-49E0-B00F-6E8C64830935}"/>
    <hyperlink ref="D7" r:id="rId3" display="2014@" xr:uid="{AC4C8219-57B9-4488-AC46-F7826671EBFD}"/>
    <hyperlink ref="E7" r:id="rId4" display="2014@" xr:uid="{4047088F-7241-4EE6-AB54-C90000DECC7B}"/>
  </hyperlinks>
  <pageMargins left="0.38" right="0.24" top="1" bottom="1" header="0.5" footer="0.5"/>
  <pageSetup paperSize="9" orientation="portrait" r:id="rId5"/>
  <headerFooter alignWithMargins="0"/>
  <ignoredErrors>
    <ignoredError sqref="F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633C-7AA3-45A3-B250-4112DA591BFB}">
  <sheetPr>
    <pageSetUpPr fitToPage="1"/>
  </sheetPr>
  <dimension ref="C1:Q56"/>
  <sheetViews>
    <sheetView showGridLines="0" showZeros="0" tabSelected="1" topLeftCell="A23" zoomScale="112" zoomScaleNormal="112" workbookViewId="0">
      <selection activeCell="C28" sqref="C28"/>
    </sheetView>
  </sheetViews>
  <sheetFormatPr defaultColWidth="9.1796875" defaultRowHeight="12" x14ac:dyDescent="0.3"/>
  <cols>
    <col min="1" max="1" width="9.1796875" style="4"/>
    <col min="2" max="2" width="1.1796875" style="4" customWidth="1"/>
    <col min="3" max="3" width="40.36328125" style="4" customWidth="1"/>
    <col min="4" max="5" width="17" style="4" bestFit="1" customWidth="1"/>
    <col min="6" max="6" width="13.54296875" style="4" bestFit="1" customWidth="1"/>
    <col min="7" max="8" width="14" style="4" customWidth="1"/>
    <col min="9" max="9" width="0.7265625" style="4" customWidth="1"/>
    <col min="10" max="10" width="14" style="4" customWidth="1"/>
    <col min="11" max="11" width="16.1796875" style="4" bestFit="1" customWidth="1"/>
    <col min="12" max="12" width="9.1796875" style="4"/>
    <col min="13" max="14" width="13.453125" style="4" customWidth="1"/>
    <col min="15" max="19" width="9.54296875" style="4" customWidth="1"/>
    <col min="20" max="20" width="18.453125" style="4" bestFit="1" customWidth="1"/>
    <col min="21" max="21" width="6.26953125" style="4" bestFit="1" customWidth="1"/>
    <col min="22" max="16384" width="9.1796875" style="4"/>
  </cols>
  <sheetData>
    <row r="1" spans="3:13" x14ac:dyDescent="0.3">
      <c r="C1" s="1" t="s">
        <v>0</v>
      </c>
      <c r="D1" s="2"/>
      <c r="E1" s="2"/>
      <c r="F1" s="2"/>
    </row>
    <row r="2" spans="3:13" ht="6.75" customHeight="1" x14ac:dyDescent="0.3"/>
    <row r="3" spans="3:13" x14ac:dyDescent="0.3">
      <c r="C3" s="1" t="s">
        <v>1</v>
      </c>
    </row>
    <row r="4" spans="3:13" x14ac:dyDescent="0.3">
      <c r="C4" s="1" t="s">
        <v>2</v>
      </c>
    </row>
    <row r="5" spans="3:13" x14ac:dyDescent="0.3">
      <c r="C5" s="5"/>
      <c r="D5" s="7" t="s">
        <v>3</v>
      </c>
      <c r="E5" s="7" t="s">
        <v>3</v>
      </c>
      <c r="F5" s="7" t="s">
        <v>3</v>
      </c>
      <c r="G5" s="8" t="s">
        <v>4</v>
      </c>
      <c r="H5" s="12"/>
      <c r="I5" s="12"/>
      <c r="J5" s="12"/>
      <c r="K5" s="12"/>
    </row>
    <row r="6" spans="3:13" x14ac:dyDescent="0.3">
      <c r="C6" s="9" t="s">
        <v>5</v>
      </c>
      <c r="D6" s="89" t="s">
        <v>68</v>
      </c>
      <c r="E6" s="89" t="s">
        <v>69</v>
      </c>
      <c r="F6" s="89" t="s">
        <v>70</v>
      </c>
      <c r="G6" s="88" t="s">
        <v>70</v>
      </c>
      <c r="H6" s="94"/>
      <c r="I6" s="10"/>
      <c r="J6" s="10"/>
      <c r="K6" s="10"/>
    </row>
    <row r="7" spans="3:13" x14ac:dyDescent="0.3">
      <c r="C7" s="85"/>
      <c r="D7" s="62"/>
      <c r="E7" s="62"/>
      <c r="F7" s="62"/>
      <c r="G7" s="16" t="s">
        <v>7</v>
      </c>
      <c r="H7" s="12"/>
      <c r="I7" s="12"/>
      <c r="J7" s="12"/>
      <c r="K7" s="12"/>
    </row>
    <row r="8" spans="3:13" x14ac:dyDescent="0.3">
      <c r="C8" s="67"/>
      <c r="D8" s="68"/>
      <c r="E8" s="68"/>
      <c r="F8" s="68"/>
      <c r="G8" s="69"/>
    </row>
    <row r="9" spans="3:13" x14ac:dyDescent="0.3">
      <c r="C9" s="48" t="s">
        <v>8</v>
      </c>
      <c r="D9" s="70">
        <v>9421</v>
      </c>
      <c r="E9" s="70">
        <v>8547</v>
      </c>
      <c r="F9" s="70">
        <v>9637</v>
      </c>
      <c r="G9" s="71">
        <v>35634</v>
      </c>
      <c r="H9" s="95"/>
      <c r="I9" s="20" t="s">
        <v>24</v>
      </c>
      <c r="J9" s="20">
        <f>ROUND(D9,0)</f>
        <v>9421</v>
      </c>
      <c r="K9" s="20">
        <f t="shared" ref="K9:M9" si="0">ROUND(E9,0)</f>
        <v>8547</v>
      </c>
      <c r="L9" s="20">
        <f t="shared" si="0"/>
        <v>9637</v>
      </c>
      <c r="M9" s="20">
        <f t="shared" si="0"/>
        <v>35634</v>
      </c>
    </row>
    <row r="10" spans="3:13" ht="16.5" customHeight="1" x14ac:dyDescent="0.3">
      <c r="C10" s="48" t="s">
        <v>61</v>
      </c>
      <c r="D10" s="70">
        <v>-5961</v>
      </c>
      <c r="E10" s="70">
        <v>-5371</v>
      </c>
      <c r="F10" s="70">
        <v>-6108</v>
      </c>
      <c r="G10" s="71">
        <v>-22378</v>
      </c>
      <c r="H10" s="70"/>
      <c r="I10" s="20"/>
      <c r="J10" s="20">
        <f>ROUND(D10,0)</f>
        <v>-5961</v>
      </c>
      <c r="K10" s="20">
        <f t="shared" ref="K10" si="1">ROUND(E10,0)</f>
        <v>-5371</v>
      </c>
      <c r="L10" s="20">
        <f t="shared" ref="L10" si="2">ROUND(F10,0)</f>
        <v>-6108</v>
      </c>
      <c r="M10" s="20">
        <f t="shared" ref="M10" si="3">ROUND(G10,0)</f>
        <v>-22378</v>
      </c>
    </row>
    <row r="11" spans="3:13" ht="16.5" customHeight="1" x14ac:dyDescent="0.3">
      <c r="C11" s="90" t="s">
        <v>54</v>
      </c>
      <c r="D11" s="72">
        <f>SUM(D9:D10)</f>
        <v>3460</v>
      </c>
      <c r="E11" s="72">
        <f t="shared" ref="E11:M11" si="4">SUM(E9:E10)</f>
        <v>3176</v>
      </c>
      <c r="F11" s="72">
        <f t="shared" si="4"/>
        <v>3529</v>
      </c>
      <c r="G11" s="73">
        <f t="shared" si="4"/>
        <v>13256</v>
      </c>
      <c r="H11" s="72"/>
      <c r="I11" s="20"/>
      <c r="J11" s="73">
        <f t="shared" si="4"/>
        <v>3460</v>
      </c>
      <c r="K11" s="73">
        <f t="shared" si="4"/>
        <v>3176</v>
      </c>
      <c r="L11" s="73">
        <f t="shared" si="4"/>
        <v>3529</v>
      </c>
      <c r="M11" s="73">
        <f t="shared" si="4"/>
        <v>13256</v>
      </c>
    </row>
    <row r="12" spans="3:13" ht="16.5" customHeight="1" x14ac:dyDescent="0.3">
      <c r="C12" s="48" t="s">
        <v>55</v>
      </c>
      <c r="D12" s="70">
        <v>88</v>
      </c>
      <c r="E12" s="70">
        <v>42</v>
      </c>
      <c r="F12" s="70">
        <v>182</v>
      </c>
      <c r="G12" s="71">
        <v>379</v>
      </c>
      <c r="H12" s="70"/>
      <c r="I12" s="20"/>
      <c r="J12" s="20">
        <f>ROUND(D12,0)</f>
        <v>88</v>
      </c>
      <c r="K12" s="20">
        <f t="shared" ref="K12" si="5">ROUND(E12,0)</f>
        <v>42</v>
      </c>
      <c r="L12" s="20">
        <f t="shared" ref="L12" si="6">ROUND(F12,0)</f>
        <v>182</v>
      </c>
      <c r="M12" s="20">
        <f t="shared" ref="M12" si="7">ROUND(G12,0)</f>
        <v>379</v>
      </c>
    </row>
    <row r="13" spans="3:13" ht="16.5" customHeight="1" x14ac:dyDescent="0.3">
      <c r="C13" s="48" t="s">
        <v>10</v>
      </c>
      <c r="D13" s="70">
        <v>-1676</v>
      </c>
      <c r="E13" s="70">
        <v>-1421</v>
      </c>
      <c r="F13" s="70">
        <v>-1700</v>
      </c>
      <c r="G13" s="71">
        <v>-6462</v>
      </c>
      <c r="H13" s="70"/>
      <c r="I13" s="20"/>
      <c r="J13" s="20">
        <f t="shared" ref="J13:J14" si="8">ROUND(D13,0)</f>
        <v>-1676</v>
      </c>
      <c r="K13" s="20">
        <f t="shared" ref="K13:K14" si="9">ROUND(E13,0)</f>
        <v>-1421</v>
      </c>
      <c r="L13" s="20">
        <f t="shared" ref="L13:L14" si="10">ROUND(F13,0)</f>
        <v>-1700</v>
      </c>
      <c r="M13" s="20">
        <f t="shared" ref="M13:M14" si="11">ROUND(G13,0)</f>
        <v>-6462</v>
      </c>
    </row>
    <row r="14" spans="3:13" ht="16.5" customHeight="1" x14ac:dyDescent="0.3">
      <c r="C14" s="48" t="s">
        <v>12</v>
      </c>
      <c r="D14" s="70">
        <v>-1306</v>
      </c>
      <c r="E14" s="70">
        <v>-1118</v>
      </c>
      <c r="F14" s="70">
        <v>-1259</v>
      </c>
      <c r="G14" s="71">
        <v>-4773</v>
      </c>
      <c r="H14" s="70"/>
      <c r="I14" s="20"/>
      <c r="J14" s="20">
        <f t="shared" si="8"/>
        <v>-1306</v>
      </c>
      <c r="K14" s="20">
        <f t="shared" si="9"/>
        <v>-1118</v>
      </c>
      <c r="L14" s="20">
        <f t="shared" si="10"/>
        <v>-1259</v>
      </c>
      <c r="M14" s="20">
        <f t="shared" si="11"/>
        <v>-4773</v>
      </c>
    </row>
    <row r="15" spans="3:13" ht="16.5" customHeight="1" x14ac:dyDescent="0.3">
      <c r="C15" s="90" t="s">
        <v>56</v>
      </c>
      <c r="D15" s="72">
        <f>SUM(D11:D14)</f>
        <v>566</v>
      </c>
      <c r="E15" s="72">
        <f t="shared" ref="E15:M15" si="12">SUM(E11:E14)</f>
        <v>679</v>
      </c>
      <c r="F15" s="72">
        <f t="shared" si="12"/>
        <v>752</v>
      </c>
      <c r="G15" s="73">
        <f t="shared" si="12"/>
        <v>2400</v>
      </c>
      <c r="H15" s="72"/>
      <c r="I15" s="20"/>
      <c r="J15" s="73">
        <f t="shared" si="12"/>
        <v>566</v>
      </c>
      <c r="K15" s="73">
        <f t="shared" si="12"/>
        <v>679</v>
      </c>
      <c r="L15" s="73">
        <f t="shared" si="12"/>
        <v>752</v>
      </c>
      <c r="M15" s="73">
        <f t="shared" si="12"/>
        <v>2400</v>
      </c>
    </row>
    <row r="16" spans="3:13" ht="16.5" customHeight="1" x14ac:dyDescent="0.3">
      <c r="C16" s="48" t="s">
        <v>57</v>
      </c>
      <c r="D16" s="70">
        <v>58</v>
      </c>
      <c r="E16" s="70">
        <v>9</v>
      </c>
      <c r="F16" s="70">
        <v>25</v>
      </c>
      <c r="G16" s="71">
        <v>156</v>
      </c>
      <c r="H16" s="70"/>
      <c r="I16" s="20"/>
      <c r="J16" s="20">
        <f t="shared" ref="J16" si="13">ROUND(D16,0)</f>
        <v>58</v>
      </c>
      <c r="K16" s="20">
        <f t="shared" ref="K16" si="14">ROUND(E16,0)</f>
        <v>9</v>
      </c>
      <c r="L16" s="20">
        <f t="shared" ref="L16" si="15">ROUND(F16,0)</f>
        <v>25</v>
      </c>
      <c r="M16" s="20">
        <f t="shared" ref="M16" si="16">ROUND(G16,0)</f>
        <v>156</v>
      </c>
    </row>
    <row r="17" spans="3:17" ht="16.5" customHeight="1" x14ac:dyDescent="0.3">
      <c r="C17" s="90" t="s">
        <v>58</v>
      </c>
      <c r="D17" s="72">
        <f>D15+D16</f>
        <v>624</v>
      </c>
      <c r="E17" s="72">
        <f t="shared" ref="E17:M17" si="17">E15+E16</f>
        <v>688</v>
      </c>
      <c r="F17" s="72">
        <f t="shared" si="17"/>
        <v>777</v>
      </c>
      <c r="G17" s="73">
        <f t="shared" si="17"/>
        <v>2556</v>
      </c>
      <c r="H17" s="72"/>
      <c r="I17" s="20"/>
      <c r="J17" s="73">
        <f t="shared" si="17"/>
        <v>624</v>
      </c>
      <c r="K17" s="73">
        <f t="shared" si="17"/>
        <v>688</v>
      </c>
      <c r="L17" s="73">
        <f t="shared" si="17"/>
        <v>777</v>
      </c>
      <c r="M17" s="73">
        <f t="shared" si="17"/>
        <v>2556</v>
      </c>
    </row>
    <row r="18" spans="3:17" ht="16.5" customHeight="1" x14ac:dyDescent="0.3">
      <c r="C18" s="48" t="s">
        <v>59</v>
      </c>
      <c r="D18" s="70">
        <v>-670</v>
      </c>
      <c r="E18" s="70">
        <v>-569</v>
      </c>
      <c r="F18" s="70">
        <v>-641</v>
      </c>
      <c r="G18" s="71">
        <v>-2322</v>
      </c>
      <c r="H18" s="70"/>
      <c r="I18" s="20"/>
      <c r="J18" s="20">
        <f t="shared" ref="J18" si="18">ROUND(D18,0)</f>
        <v>-670</v>
      </c>
      <c r="K18" s="20">
        <f t="shared" ref="K18" si="19">ROUND(E18,0)</f>
        <v>-569</v>
      </c>
      <c r="L18" s="20">
        <f t="shared" ref="L18" si="20">ROUND(F18,0)</f>
        <v>-641</v>
      </c>
      <c r="M18" s="20">
        <f t="shared" ref="M18" si="21">ROUND(G18,0)</f>
        <v>-2322</v>
      </c>
    </row>
    <row r="19" spans="3:17" ht="16.5" customHeight="1" x14ac:dyDescent="0.3">
      <c r="C19" s="48" t="s">
        <v>60</v>
      </c>
      <c r="D19" s="70">
        <v>0</v>
      </c>
      <c r="E19" s="70">
        <v>0</v>
      </c>
      <c r="F19" s="70">
        <v>0</v>
      </c>
      <c r="G19" s="71">
        <v>-2</v>
      </c>
      <c r="H19" s="70"/>
      <c r="I19" s="20"/>
      <c r="J19" s="20">
        <f t="shared" ref="J19" si="22">ROUND(D19,0)</f>
        <v>0</v>
      </c>
      <c r="K19" s="20">
        <f t="shared" ref="K19" si="23">ROUND(E19,0)</f>
        <v>0</v>
      </c>
      <c r="L19" s="20">
        <f t="shared" ref="L19" si="24">ROUND(F19,0)</f>
        <v>0</v>
      </c>
      <c r="M19" s="20">
        <f t="shared" ref="M19" si="25">ROUND(G19,0)</f>
        <v>-2</v>
      </c>
    </row>
    <row r="20" spans="3:17" ht="16.5" customHeight="1" thickBot="1" x14ac:dyDescent="0.35">
      <c r="C20" s="90" t="s">
        <v>71</v>
      </c>
      <c r="D20" s="81">
        <f>SUM(D17:D19)</f>
        <v>-46</v>
      </c>
      <c r="E20" s="81">
        <f>SUM(E17:E19)</f>
        <v>119</v>
      </c>
      <c r="F20" s="81">
        <f>SUM(F17:F19)</f>
        <v>136</v>
      </c>
      <c r="G20" s="82">
        <f>SUM(G17:G19)</f>
        <v>232</v>
      </c>
      <c r="H20" s="72"/>
      <c r="I20" s="20"/>
      <c r="J20" s="82">
        <f t="shared" ref="J20:M20" si="26">SUM(J17:J19)</f>
        <v>-46</v>
      </c>
      <c r="K20" s="82">
        <f t="shared" si="26"/>
        <v>119</v>
      </c>
      <c r="L20" s="82">
        <f t="shared" si="26"/>
        <v>136</v>
      </c>
      <c r="M20" s="82">
        <f t="shared" si="26"/>
        <v>232</v>
      </c>
    </row>
    <row r="21" spans="3:17" hidden="1" x14ac:dyDescent="0.3">
      <c r="C21" s="48" t="s">
        <v>22</v>
      </c>
      <c r="D21" s="70">
        <v>0</v>
      </c>
      <c r="E21" s="70">
        <v>0</v>
      </c>
      <c r="F21" s="70">
        <v>0</v>
      </c>
      <c r="G21" s="71">
        <v>0</v>
      </c>
      <c r="H21" s="70"/>
      <c r="I21" s="20"/>
      <c r="J21" s="20"/>
      <c r="K21" s="20"/>
      <c r="L21" s="20"/>
    </row>
    <row r="22" spans="3:17" ht="12.5" thickTop="1" x14ac:dyDescent="0.3">
      <c r="C22" s="48"/>
      <c r="D22" s="86"/>
      <c r="E22" s="86"/>
      <c r="F22" s="86"/>
      <c r="G22" s="87"/>
      <c r="H22" s="70"/>
      <c r="I22" s="20"/>
      <c r="J22" s="20"/>
      <c r="K22" s="20"/>
      <c r="L22" s="20"/>
    </row>
    <row r="23" spans="3:17" x14ac:dyDescent="0.3">
      <c r="C23" s="48" t="s">
        <v>62</v>
      </c>
      <c r="D23" s="70">
        <v>-59</v>
      </c>
      <c r="E23" s="70">
        <v>-54</v>
      </c>
      <c r="F23" s="70">
        <v>-98</v>
      </c>
      <c r="G23" s="71">
        <v>-183</v>
      </c>
      <c r="H23" s="70"/>
      <c r="I23" s="20"/>
      <c r="J23" s="20">
        <f t="shared" ref="J23" si="27">ROUND(D23,0)</f>
        <v>-59</v>
      </c>
      <c r="K23" s="20">
        <f t="shared" ref="K23" si="28">ROUND(E23,0)</f>
        <v>-54</v>
      </c>
      <c r="L23" s="20">
        <f t="shared" ref="L23" si="29">ROUND(F23,0)</f>
        <v>-98</v>
      </c>
      <c r="M23" s="20">
        <f t="shared" ref="M23" si="30">ROUND(G23,0)</f>
        <v>-183</v>
      </c>
    </row>
    <row r="24" spans="3:17" x14ac:dyDescent="0.3">
      <c r="C24" s="90"/>
      <c r="D24" s="70"/>
      <c r="E24" s="70"/>
      <c r="F24" s="70"/>
      <c r="G24" s="71"/>
      <c r="H24" s="70"/>
      <c r="I24" s="20"/>
      <c r="J24" s="20"/>
      <c r="K24" s="20"/>
      <c r="L24" s="20"/>
    </row>
    <row r="25" spans="3:17" ht="12.5" thickBot="1" x14ac:dyDescent="0.35">
      <c r="C25" s="91" t="s">
        <v>72</v>
      </c>
      <c r="D25" s="75">
        <f>SUM(D20:D23)</f>
        <v>-105</v>
      </c>
      <c r="E25" s="75">
        <f>SUM(E20:E23)</f>
        <v>65</v>
      </c>
      <c r="F25" s="75">
        <f>SUM(F20:F23)</f>
        <v>38</v>
      </c>
      <c r="G25" s="76">
        <f>SUM(G20:G23)</f>
        <v>49</v>
      </c>
      <c r="H25" s="72"/>
      <c r="I25" s="31"/>
      <c r="J25" s="76">
        <f t="shared" ref="J25:M25" si="31">SUM(J20:J23)</f>
        <v>-105</v>
      </c>
      <c r="K25" s="76">
        <f t="shared" si="31"/>
        <v>65</v>
      </c>
      <c r="L25" s="76">
        <f t="shared" si="31"/>
        <v>38</v>
      </c>
      <c r="M25" s="76">
        <f t="shared" si="31"/>
        <v>49</v>
      </c>
    </row>
    <row r="26" spans="3:17" x14ac:dyDescent="0.3">
      <c r="C26" s="90"/>
      <c r="D26" s="72"/>
      <c r="E26" s="72"/>
      <c r="F26" s="72"/>
      <c r="G26" s="71"/>
      <c r="H26" s="70"/>
      <c r="I26" s="20"/>
      <c r="J26" s="20"/>
      <c r="K26" s="22"/>
      <c r="L26" s="31"/>
    </row>
    <row r="27" spans="3:17" x14ac:dyDescent="0.3">
      <c r="C27" s="92" t="s">
        <v>73</v>
      </c>
      <c r="D27" s="70"/>
      <c r="E27" s="70"/>
      <c r="F27" s="70"/>
      <c r="G27" s="71"/>
      <c r="H27" s="70"/>
      <c r="I27" s="20"/>
      <c r="J27" s="20"/>
      <c r="K27" s="22"/>
      <c r="L27" s="20"/>
    </row>
    <row r="28" spans="3:17" x14ac:dyDescent="0.3">
      <c r="C28" s="93"/>
      <c r="D28" s="70"/>
      <c r="E28" s="70"/>
      <c r="F28" s="70"/>
      <c r="G28" s="71"/>
      <c r="H28" s="70"/>
      <c r="I28" s="20"/>
      <c r="J28" s="20"/>
      <c r="K28" s="22"/>
      <c r="L28" s="20"/>
    </row>
    <row r="29" spans="3:17" x14ac:dyDescent="0.3">
      <c r="C29" s="90" t="s">
        <v>56</v>
      </c>
      <c r="D29" s="72">
        <f>D15</f>
        <v>566</v>
      </c>
      <c r="E29" s="72">
        <f>E15</f>
        <v>679</v>
      </c>
      <c r="F29" s="72">
        <f>F15</f>
        <v>752</v>
      </c>
      <c r="G29" s="73">
        <f>G15</f>
        <v>2400</v>
      </c>
      <c r="H29" s="72"/>
      <c r="I29" s="31"/>
      <c r="J29" s="20">
        <f t="shared" ref="J29" si="32">ROUND(D29,0)</f>
        <v>566</v>
      </c>
      <c r="K29" s="20">
        <f t="shared" ref="K29" si="33">ROUND(E29,0)</f>
        <v>679</v>
      </c>
      <c r="L29" s="20">
        <f t="shared" ref="L29" si="34">ROUND(F29,0)</f>
        <v>752</v>
      </c>
      <c r="M29" s="20">
        <f t="shared" ref="M29" si="35">ROUND(G29,0)</f>
        <v>2400</v>
      </c>
    </row>
    <row r="30" spans="3:17" s="36" customFormat="1" x14ac:dyDescent="0.3">
      <c r="C30" s="97" t="s">
        <v>19</v>
      </c>
      <c r="D30" s="70"/>
      <c r="E30" s="70"/>
      <c r="F30" s="70"/>
      <c r="G30" s="71"/>
      <c r="H30" s="70"/>
      <c r="I30" s="20"/>
      <c r="J30" s="20">
        <f t="shared" ref="J30:J35" si="36">ROUND(D30,0)</f>
        <v>0</v>
      </c>
      <c r="K30" s="20">
        <f t="shared" ref="K30:K35" si="37">ROUND(E30,0)</f>
        <v>0</v>
      </c>
      <c r="L30" s="20">
        <f t="shared" ref="L30:L35" si="38">ROUND(F30,0)</f>
        <v>0</v>
      </c>
      <c r="M30" s="20">
        <f t="shared" ref="M30:M35" si="39">ROUND(G30,0)</f>
        <v>0</v>
      </c>
      <c r="N30" s="4"/>
      <c r="O30" s="4"/>
      <c r="P30" s="4"/>
      <c r="Q30" s="4"/>
    </row>
    <row r="31" spans="3:17" s="36" customFormat="1" x14ac:dyDescent="0.3">
      <c r="C31" s="48" t="s">
        <v>12</v>
      </c>
      <c r="D31" s="70">
        <f>-D14</f>
        <v>1306</v>
      </c>
      <c r="E31" s="70">
        <f>-E14</f>
        <v>1118</v>
      </c>
      <c r="F31" s="70">
        <f>-F14</f>
        <v>1259</v>
      </c>
      <c r="G31" s="71">
        <f>-G14</f>
        <v>4773</v>
      </c>
      <c r="H31" s="70"/>
      <c r="I31" s="20"/>
      <c r="J31" s="20">
        <f t="shared" si="36"/>
        <v>1306</v>
      </c>
      <c r="K31" s="20">
        <f t="shared" si="37"/>
        <v>1118</v>
      </c>
      <c r="L31" s="20">
        <f t="shared" si="38"/>
        <v>1259</v>
      </c>
      <c r="M31" s="20">
        <f t="shared" si="39"/>
        <v>4773</v>
      </c>
      <c r="N31" s="4"/>
      <c r="O31" s="4"/>
      <c r="P31" s="4"/>
      <c r="Q31" s="4"/>
    </row>
    <row r="32" spans="3:17" s="36" customFormat="1" hidden="1" x14ac:dyDescent="0.3">
      <c r="C32" s="48" t="s">
        <v>22</v>
      </c>
      <c r="D32" s="70">
        <f>-D21</f>
        <v>0</v>
      </c>
      <c r="E32" s="70">
        <f>-E21</f>
        <v>0</v>
      </c>
      <c r="F32" s="70">
        <f>-F21</f>
        <v>0</v>
      </c>
      <c r="G32" s="71">
        <f>-G21</f>
        <v>0</v>
      </c>
      <c r="H32" s="70"/>
      <c r="I32" s="20"/>
      <c r="J32" s="20">
        <f t="shared" si="36"/>
        <v>0</v>
      </c>
      <c r="K32" s="20">
        <f t="shared" si="37"/>
        <v>0</v>
      </c>
      <c r="L32" s="20">
        <f t="shared" si="38"/>
        <v>0</v>
      </c>
      <c r="M32" s="20">
        <f t="shared" si="39"/>
        <v>0</v>
      </c>
      <c r="N32" s="4"/>
      <c r="O32" s="4"/>
      <c r="P32" s="4"/>
      <c r="Q32" s="4"/>
    </row>
    <row r="33" spans="3:17" x14ac:dyDescent="0.3">
      <c r="C33" s="90" t="s">
        <v>20</v>
      </c>
      <c r="D33" s="70"/>
      <c r="E33" s="70"/>
      <c r="F33" s="70"/>
      <c r="G33" s="71"/>
      <c r="H33" s="70"/>
      <c r="I33" s="20"/>
      <c r="J33" s="20">
        <f t="shared" si="36"/>
        <v>0</v>
      </c>
      <c r="K33" s="20">
        <f t="shared" si="37"/>
        <v>0</v>
      </c>
      <c r="L33" s="20">
        <f t="shared" si="38"/>
        <v>0</v>
      </c>
      <c r="M33" s="20">
        <f t="shared" si="39"/>
        <v>0</v>
      </c>
    </row>
    <row r="34" spans="3:17" s="36" customFormat="1" x14ac:dyDescent="0.3">
      <c r="C34" s="48" t="s">
        <v>60</v>
      </c>
      <c r="D34" s="70">
        <f>D19</f>
        <v>0</v>
      </c>
      <c r="E34" s="70">
        <f>E19</f>
        <v>0</v>
      </c>
      <c r="F34" s="70">
        <f>F19</f>
        <v>0</v>
      </c>
      <c r="G34" s="71">
        <f>G19</f>
        <v>-2</v>
      </c>
      <c r="H34" s="70"/>
      <c r="I34" s="20"/>
      <c r="J34" s="20">
        <f t="shared" si="36"/>
        <v>0</v>
      </c>
      <c r="K34" s="20">
        <f t="shared" si="37"/>
        <v>0</v>
      </c>
      <c r="L34" s="20">
        <f t="shared" si="38"/>
        <v>0</v>
      </c>
      <c r="M34" s="20">
        <f t="shared" si="39"/>
        <v>-2</v>
      </c>
      <c r="N34" s="4"/>
      <c r="O34" s="4"/>
      <c r="P34" s="4"/>
      <c r="Q34" s="4"/>
    </row>
    <row r="35" spans="3:17" x14ac:dyDescent="0.3">
      <c r="C35" s="48" t="s">
        <v>67</v>
      </c>
      <c r="D35" s="70">
        <v>-88</v>
      </c>
      <c r="E35" s="70">
        <v>-73</v>
      </c>
      <c r="F35" s="70">
        <f>-185-2</f>
        <v>-187</v>
      </c>
      <c r="G35" s="71">
        <v>-415</v>
      </c>
      <c r="H35" s="70"/>
      <c r="I35" s="20"/>
      <c r="J35" s="20">
        <f t="shared" si="36"/>
        <v>-88</v>
      </c>
      <c r="K35" s="20">
        <f t="shared" si="37"/>
        <v>-73</v>
      </c>
      <c r="L35" s="20">
        <f t="shared" si="38"/>
        <v>-187</v>
      </c>
      <c r="M35" s="20">
        <f t="shared" si="39"/>
        <v>-415</v>
      </c>
    </row>
    <row r="36" spans="3:17" x14ac:dyDescent="0.3">
      <c r="C36" s="48"/>
      <c r="D36" s="70"/>
      <c r="E36" s="70"/>
      <c r="F36" s="70"/>
      <c r="G36" s="71"/>
      <c r="H36" s="70"/>
      <c r="I36" s="20"/>
      <c r="J36" s="20"/>
      <c r="K36" s="20"/>
      <c r="L36" s="20"/>
    </row>
    <row r="37" spans="3:17" x14ac:dyDescent="0.3">
      <c r="C37" s="90" t="s">
        <v>11</v>
      </c>
      <c r="D37" s="77">
        <f>SUM(D29:D35)</f>
        <v>1784</v>
      </c>
      <c r="E37" s="77">
        <f>SUM(E29:E35)</f>
        <v>1724</v>
      </c>
      <c r="F37" s="77">
        <f>SUM(F29:F35)</f>
        <v>1824</v>
      </c>
      <c r="G37" s="78">
        <f>SUM(G29:G35)</f>
        <v>6756</v>
      </c>
      <c r="H37" s="72"/>
      <c r="I37" s="31"/>
      <c r="J37" s="78">
        <f t="shared" ref="J37:M37" si="40">SUM(J29:J35)</f>
        <v>1784</v>
      </c>
      <c r="K37" s="78">
        <f t="shared" si="40"/>
        <v>1724</v>
      </c>
      <c r="L37" s="78">
        <f t="shared" si="40"/>
        <v>1824</v>
      </c>
      <c r="M37" s="78">
        <f t="shared" si="40"/>
        <v>6756</v>
      </c>
    </row>
    <row r="38" spans="3:17" x14ac:dyDescent="0.3">
      <c r="C38" s="37"/>
      <c r="D38" s="79"/>
      <c r="E38" s="79"/>
      <c r="F38" s="80"/>
      <c r="G38" s="74"/>
      <c r="H38" s="70"/>
      <c r="I38" s="20"/>
      <c r="J38" s="20"/>
    </row>
    <row r="39" spans="3:17" ht="6.75" customHeight="1" x14ac:dyDescent="0.3">
      <c r="F39" s="49"/>
      <c r="G39" s="49"/>
      <c r="H39" s="49"/>
      <c r="I39" s="49"/>
      <c r="J39" s="49"/>
    </row>
    <row r="40" spans="3:17" x14ac:dyDescent="0.3">
      <c r="D40" s="4" t="s">
        <v>24</v>
      </c>
      <c r="F40" s="96"/>
      <c r="G40" s="20"/>
      <c r="H40" s="20"/>
      <c r="I40" s="20"/>
      <c r="J40" s="20"/>
    </row>
    <row r="41" spans="3:17" x14ac:dyDescent="0.3">
      <c r="E41" s="20"/>
    </row>
    <row r="42" spans="3:17" x14ac:dyDescent="0.3">
      <c r="C42" s="47" t="s">
        <v>65</v>
      </c>
      <c r="D42" s="83" t="s">
        <v>41</v>
      </c>
      <c r="F42" s="50"/>
    </row>
    <row r="43" spans="3:17" x14ac:dyDescent="0.3">
      <c r="C43" s="47" t="s">
        <v>63</v>
      </c>
      <c r="D43" s="46">
        <f>6470974/1000</f>
        <v>6470.9740000000002</v>
      </c>
      <c r="F43" s="20"/>
    </row>
    <row r="44" spans="3:17" x14ac:dyDescent="0.3">
      <c r="C44" s="47" t="s">
        <v>64</v>
      </c>
      <c r="D44" s="46">
        <v>2656</v>
      </c>
      <c r="E44" s="1"/>
      <c r="F44" s="20"/>
    </row>
    <row r="45" spans="3:17" x14ac:dyDescent="0.3">
      <c r="D45" s="53"/>
      <c r="E45" s="1"/>
    </row>
    <row r="46" spans="3:17" x14ac:dyDescent="0.3">
      <c r="D46" s="51"/>
      <c r="E46" s="1"/>
    </row>
    <row r="49" spans="5:14" x14ac:dyDescent="0.3">
      <c r="N49" s="52"/>
    </row>
    <row r="56" spans="5:14" x14ac:dyDescent="0.3">
      <c r="E56" s="71">
        <f>E40</f>
        <v>0</v>
      </c>
    </row>
  </sheetData>
  <pageMargins left="0.38" right="0.24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9447-72F8-40E6-875B-1680FCEE0484}">
  <dimension ref="A1:D7"/>
  <sheetViews>
    <sheetView workbookViewId="0">
      <selection activeCell="A3" sqref="A3"/>
    </sheetView>
  </sheetViews>
  <sheetFormatPr defaultRowHeight="12.5" x14ac:dyDescent="0.25"/>
  <cols>
    <col min="1" max="1" width="15.26953125" bestFit="1" customWidth="1"/>
    <col min="2" max="2" width="15.26953125" customWidth="1"/>
    <col min="3" max="4" width="10.54296875" bestFit="1" customWidth="1"/>
  </cols>
  <sheetData>
    <row r="1" spans="1:4" ht="13" x14ac:dyDescent="0.3">
      <c r="A1" s="84" t="s">
        <v>47</v>
      </c>
      <c r="B1" s="84" t="s">
        <v>66</v>
      </c>
      <c r="C1" s="84" t="s">
        <v>53</v>
      </c>
      <c r="D1" s="84" t="s">
        <v>48</v>
      </c>
    </row>
    <row r="2" spans="1:4" x14ac:dyDescent="0.25">
      <c r="A2" t="s">
        <v>49</v>
      </c>
      <c r="B2" s="54">
        <v>17369</v>
      </c>
      <c r="C2" s="54">
        <v>15230</v>
      </c>
      <c r="D2" s="54">
        <v>15145</v>
      </c>
    </row>
    <row r="3" spans="1:4" x14ac:dyDescent="0.25">
      <c r="A3" t="s">
        <v>24</v>
      </c>
      <c r="C3" t="s">
        <v>24</v>
      </c>
      <c r="D3" t="s">
        <v>24</v>
      </c>
    </row>
    <row r="4" spans="1:4" ht="13" x14ac:dyDescent="0.3">
      <c r="A4" s="84" t="s">
        <v>50</v>
      </c>
      <c r="C4" t="s">
        <v>24</v>
      </c>
      <c r="D4" t="s">
        <v>24</v>
      </c>
    </row>
    <row r="5" spans="1:4" x14ac:dyDescent="0.25">
      <c r="A5" t="s">
        <v>51</v>
      </c>
      <c r="B5" s="54">
        <v>16717</v>
      </c>
      <c r="C5" s="54">
        <v>17608</v>
      </c>
      <c r="D5" s="54">
        <v>13818</v>
      </c>
    </row>
    <row r="6" spans="1:4" x14ac:dyDescent="0.25">
      <c r="A6" t="s">
        <v>52</v>
      </c>
      <c r="B6" s="54">
        <v>7218</v>
      </c>
      <c r="C6" s="54">
        <v>6937</v>
      </c>
      <c r="D6" s="54">
        <v>6662</v>
      </c>
    </row>
    <row r="7" spans="1:4" x14ac:dyDescent="0.25">
      <c r="A7" t="s">
        <v>24</v>
      </c>
      <c r="C7" t="s">
        <v>24</v>
      </c>
      <c r="D7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81A4D9657604188AE3B85572FC508" ma:contentTypeVersion="18" ma:contentTypeDescription="Create a new document." ma:contentTypeScope="" ma:versionID="8b3f8e0ebf38b90759418723fc416f89">
  <xsd:schema xmlns:xsd="http://www.w3.org/2001/XMLSchema" xmlns:xs="http://www.w3.org/2001/XMLSchema" xmlns:p="http://schemas.microsoft.com/office/2006/metadata/properties" xmlns:ns2="eac78235-5e85-47f4-898c-a69c0f9ef218" xmlns:ns3="a36d7c13-a17c-4749-ba35-46b1cff98099" xmlns:ns4="19fbf001-7c56-4287-9c67-21e757b4767a" targetNamespace="http://schemas.microsoft.com/office/2006/metadata/properties" ma:root="true" ma:fieldsID="6458fea72db961c884b4cd279327aa06" ns2:_="" ns3:_="" ns4:_="">
    <xsd:import namespace="eac78235-5e85-47f4-898c-a69c0f9ef218"/>
    <xsd:import namespace="a36d7c13-a17c-4749-ba35-46b1cff98099"/>
    <xsd:import namespace="19fbf001-7c56-4287-9c67-21e757b47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78235-5e85-47f4-898c-a69c0f9e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225ff6-d8db-4da8-8d9c-1f925f8356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d7c13-a17c-4749-ba35-46b1cff98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bf001-7c56-4287-9c67-21e757b4767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61da821-e4eb-4376-882b-99ca595fd10d}" ma:internalName="TaxCatchAll" ma:showField="CatchAllData" ma:web="a36d7c13-a17c-4749-ba35-46b1cff980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F23B7-AB38-48FE-B88F-D0F26DB54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78235-5e85-47f4-898c-a69c0f9ef218"/>
    <ds:schemaRef ds:uri="a36d7c13-a17c-4749-ba35-46b1cff98099"/>
    <ds:schemaRef ds:uri="19fbf001-7c56-4287-9c67-21e757b47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4303C-CC61-4006-AE0D-4D3238A26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Ind AS 116 Impact</vt:lpstr>
      <vt:lpstr>Press Release March 20 New</vt:lpstr>
      <vt:lpstr>Press Release Jun 24</vt:lpstr>
      <vt:lpstr>Press Release Jun 24 IFRS 18</vt:lpstr>
      <vt:lpstr>Other Info</vt:lpstr>
      <vt:lpstr>'Press Release Jun 24'!Print_Area</vt:lpstr>
      <vt:lpstr>'Press Release Jun 24 IFRS 18'!Print_Area</vt:lpstr>
      <vt:lpstr>'Press Release March 20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G V M Keerthana</cp:lastModifiedBy>
  <cp:lastPrinted>2023-07-19T08:30:05Z</cp:lastPrinted>
  <dcterms:created xsi:type="dcterms:W3CDTF">2018-04-23T18:48:38Z</dcterms:created>
  <dcterms:modified xsi:type="dcterms:W3CDTF">2024-07-19T06:14:32Z</dcterms:modified>
</cp:coreProperties>
</file>