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jain_chetan_sifycorp_com/Documents/FRG Files/FRG Folder/Chetan/1. IGAAP/2023-24/Press Release/Q2/"/>
    </mc:Choice>
  </mc:AlternateContent>
  <xr:revisionPtr revIDLastSave="80" documentId="8_{E5EDE68C-72DE-452E-B006-282DD7FADF82}" xr6:coauthVersionLast="47" xr6:coauthVersionMax="47" xr10:uidLastSave="{2589AF7A-B6ED-4345-A212-A18202B8C619}"/>
  <bookViews>
    <workbookView xWindow="-108" yWindow="-108" windowWidth="23256" windowHeight="12456" firstSheet="4" activeTab="4" xr2:uid="{00000000-000D-0000-FFFF-FFFF00000000}"/>
  </bookViews>
  <sheets>
    <sheet name="Ind AS 116 Impact" sheetId="5" state="hidden" r:id="rId1"/>
    <sheet name="Press Release March 20 New" sheetId="3" state="hidden" r:id="rId2"/>
    <sheet name="Majoduck_SK_1" sheetId="8" state="veryHidden" r:id="rId3"/>
    <sheet name="Sheet1" sheetId="7" state="hidden" r:id="rId4"/>
    <sheet name="Press Release Sep 23" sheetId="6" r:id="rId5"/>
  </sheets>
  <definedNames>
    <definedName name="BuiltIn_Print_Area">#REF!</definedName>
    <definedName name="_xlnm.Print_Area" localSheetId="1">'Press Release March 20 New'!$B$1:$F$36</definedName>
    <definedName name="_xlnm.Print_Area" localSheetId="4">'Press Release Sep 23'!$B$1:$E$38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6" l="1"/>
  <c r="E43" i="6"/>
  <c r="I46" i="6"/>
  <c r="M46" i="6"/>
  <c r="K45" i="6"/>
  <c r="L45" i="6" s="1"/>
  <c r="K44" i="6"/>
  <c r="L44" i="6" s="1"/>
  <c r="K43" i="6"/>
  <c r="L43" i="6" s="1"/>
  <c r="N45" i="6"/>
  <c r="N44" i="6"/>
  <c r="N43" i="6"/>
  <c r="J45" i="6"/>
  <c r="J44" i="6"/>
  <c r="J43" i="6"/>
  <c r="J46" i="6" s="1"/>
  <c r="I23" i="6"/>
  <c r="I22" i="6"/>
  <c r="H22" i="6"/>
  <c r="H23" i="6"/>
  <c r="H14" i="6"/>
  <c r="H21" i="6" s="1"/>
  <c r="I14" i="6"/>
  <c r="I17" i="6"/>
  <c r="I18" i="6"/>
  <c r="I16" i="6"/>
  <c r="I11" i="6"/>
  <c r="I12" i="6"/>
  <c r="I10" i="6"/>
  <c r="K46" i="6" l="1"/>
  <c r="L46" i="6"/>
  <c r="N46" i="6"/>
  <c r="I21" i="6"/>
  <c r="I24" i="6" s="1"/>
  <c r="H24" i="6"/>
  <c r="D36" i="6" l="1"/>
  <c r="D35" i="6"/>
  <c r="D33" i="6"/>
  <c r="D32" i="6"/>
  <c r="D31" i="6"/>
  <c r="D30" i="6"/>
  <c r="D21" i="6"/>
  <c r="D24" i="6" s="1"/>
  <c r="D28" i="6" s="1"/>
  <c r="D14" i="6"/>
  <c r="D12" i="7"/>
  <c r="C12" i="7"/>
  <c r="D11" i="7"/>
  <c r="C11" i="7"/>
  <c r="D10" i="7"/>
  <c r="C10" i="7"/>
  <c r="E12" i="7"/>
  <c r="E11" i="7"/>
  <c r="E10" i="7"/>
  <c r="D37" i="6" l="1"/>
  <c r="E35" i="6"/>
  <c r="E32" i="6"/>
  <c r="E33" i="6"/>
  <c r="E36" i="6"/>
  <c r="E31" i="6"/>
  <c r="E30" i="6"/>
  <c r="E14" i="6" l="1"/>
  <c r="E21" i="6" s="1"/>
  <c r="E24" i="6" s="1"/>
  <c r="E28" i="6" s="1"/>
  <c r="E37" i="6" s="1"/>
  <c r="C33" i="6" l="1"/>
  <c r="C35" i="6"/>
  <c r="F10" i="6" l="1"/>
  <c r="C36" i="6"/>
  <c r="C31" i="6"/>
  <c r="C30" i="6"/>
  <c r="C32" i="6"/>
  <c r="C14" i="6"/>
  <c r="D14" i="3"/>
  <c r="D21" i="3" s="1"/>
  <c r="D23" i="3" s="1"/>
  <c r="D27" i="3" s="1"/>
  <c r="D35" i="3" s="1"/>
  <c r="D29" i="3"/>
  <c r="D30" i="3"/>
  <c r="D31" i="3"/>
  <c r="D32" i="3"/>
  <c r="D34" i="3"/>
  <c r="F14" i="3"/>
  <c r="F21" i="3" s="1"/>
  <c r="F23" i="3" s="1"/>
  <c r="F27" i="3" s="1"/>
  <c r="F35" i="3" s="1"/>
  <c r="F29" i="3"/>
  <c r="F30" i="3"/>
  <c r="F31" i="3"/>
  <c r="F32" i="3"/>
  <c r="F34" i="3"/>
  <c r="C41" i="3"/>
  <c r="H9" i="5"/>
  <c r="F14" i="6" l="1"/>
  <c r="C21" i="6"/>
  <c r="D9" i="5"/>
  <c r="G9" i="5" s="1"/>
  <c r="D10" i="5"/>
  <c r="G10" i="5" s="1"/>
  <c r="E10" i="5"/>
  <c r="C24" i="6" l="1"/>
  <c r="F21" i="6"/>
  <c r="F9" i="5"/>
  <c r="H10" i="5"/>
  <c r="F10" i="5"/>
  <c r="F24" i="6" l="1"/>
  <c r="C28" i="6"/>
  <c r="E12" i="3"/>
  <c r="C12" i="3"/>
  <c r="C37" i="6" l="1"/>
  <c r="F37" i="6" s="1"/>
  <c r="C18" i="3"/>
  <c r="C19" i="3" l="1"/>
  <c r="E30" i="3" l="1"/>
  <c r="C30" i="3"/>
  <c r="E32" i="3"/>
  <c r="E34" i="3"/>
  <c r="C34" i="3"/>
  <c r="C32" i="3"/>
  <c r="E31" i="3"/>
  <c r="C31" i="3"/>
  <c r="E29" i="3"/>
  <c r="C29" i="3"/>
  <c r="E14" i="3" l="1"/>
  <c r="C14" i="3"/>
  <c r="C21" i="3" l="1"/>
  <c r="E21" i="3"/>
  <c r="C23" i="3" l="1"/>
  <c r="E23" i="3"/>
  <c r="C27" i="3" l="1"/>
  <c r="C35" i="3" s="1"/>
  <c r="E27" i="3"/>
  <c r="E35" i="3" s="1"/>
</calcChain>
</file>

<file path=xl/sharedStrings.xml><?xml version="1.0" encoding="utf-8"?>
<sst xmlns="http://schemas.openxmlformats.org/spreadsheetml/2006/main" count="98" uniqueCount="56">
  <si>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</si>
  <si>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</si>
  <si>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</si>
  <si>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</si>
  <si>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</si>
  <si>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</si>
  <si>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</si>
  <si>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</si>
  <si>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</si>
  <si>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</si>
  <si>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</si>
  <si>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</si>
  <si>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</si>
  <si>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</si>
  <si>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</si>
  <si>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</si>
  <si>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</si>
  <si>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</si>
  <si>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</si>
  <si>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</si>
  <si>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</si>
  <si>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</si>
  <si>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</si>
  <si>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</si>
  <si>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</si>
  <si>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</si>
  <si>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</si>
  <si>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</si>
  <si>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</si>
  <si>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</si>
  <si>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</si>
  <si>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</si>
  <si>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</si>
  <si>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</si>
  <si>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</si>
  <si>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</si>
  <si>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Rs Million (CY)</t>
  </si>
  <si>
    <t>Current Tax</t>
  </si>
  <si>
    <t>Deferred Tax</t>
  </si>
  <si>
    <t xml:space="preserve">Deferred Tax </t>
  </si>
  <si>
    <t>June</t>
  </si>
  <si>
    <t>September</t>
  </si>
  <si>
    <t>Q2 (CY) vs Q2 (PY)</t>
  </si>
  <si>
    <t>Cash Balance as at 30 Sep 2022</t>
  </si>
  <si>
    <t>Capex Spent for the Quarter Q2 22-23</t>
  </si>
  <si>
    <t>PBT</t>
  </si>
  <si>
    <t>PAT</t>
  </si>
  <si>
    <t>Sep YTD</t>
  </si>
  <si>
    <t>Sep QTD</t>
  </si>
  <si>
    <t xml:space="preserve">FA </t>
  </si>
  <si>
    <t>IA</t>
  </si>
  <si>
    <t>ROU</t>
  </si>
  <si>
    <t>Q1</t>
  </si>
  <si>
    <t>Q2</t>
  </si>
  <si>
    <t>YTD-Sep23</t>
  </si>
  <si>
    <t>Other Income (including exchange gain/loss)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</si>
</sst>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  <font>
      <b/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Font="1"/>
    <xf numFmtId="1" fontId="3" fillId="0" borderId="0" xfId="2" applyNumberFormat="1" applyFont="1"/>
    <xf numFmtId="0" fontId="3" fillId="0" borderId="0" xfId="0" applyFont="1"/>
    <xf numFmtId="0" fontId="3" fillId="0" borderId="0" xfId="2" applyFont="1"/>
    <xf numFmtId="0" fontId="2" fillId="0" borderId="1" xfId="2" applyFont="1" applyBorder="1" applyAlignment="1">
      <alignment vertical="center"/>
    </xf>
    <xf numFmtId="0" fontId="2" fillId="0" borderId="2" xfId="2" applyFont="1" applyBorder="1"/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16" fontId="2" fillId="0" borderId="0" xfId="2" applyNumberFormat="1" applyFont="1" applyAlignment="1">
      <alignment horizontal="center"/>
    </xf>
    <xf numFmtId="16" fontId="2" fillId="0" borderId="5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4" xfId="2" applyFont="1" applyBorder="1" applyAlignment="1">
      <alignment vertic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3" fillId="0" borderId="4" xfId="2" applyFont="1" applyBorder="1"/>
    <xf numFmtId="0" fontId="3" fillId="0" borderId="0" xfId="0" applyFont="1" applyBorder="1"/>
    <xf numFmtId="0" fontId="3" fillId="0" borderId="5" xfId="2" applyFont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/>
    <xf numFmtId="165" fontId="3" fillId="0" borderId="5" xfId="2" applyNumberFormat="1" applyFont="1" applyBorder="1"/>
    <xf numFmtId="0" fontId="2" fillId="0" borderId="4" xfId="2" applyFont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Border="1"/>
    <xf numFmtId="0" fontId="4" fillId="0" borderId="4" xfId="2" applyFont="1" applyBorder="1"/>
    <xf numFmtId="165" fontId="2" fillId="0" borderId="5" xfId="1" applyNumberFormat="1" applyFont="1" applyFill="1" applyBorder="1"/>
    <xf numFmtId="0" fontId="3" fillId="0" borderId="4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14" xfId="2" applyFont="1" applyBorder="1"/>
    <xf numFmtId="0" fontId="3" fillId="0" borderId="6" xfId="2" applyFont="1" applyBorder="1"/>
    <xf numFmtId="0" fontId="3" fillId="0" borderId="6" xfId="0" applyFont="1" applyBorder="1"/>
    <xf numFmtId="0" fontId="3" fillId="0" borderId="7" xfId="2" applyFont="1" applyBorder="1"/>
    <xf numFmtId="0" fontId="7" fillId="0" borderId="0" xfId="2" applyFont="1"/>
    <xf numFmtId="0" fontId="3" fillId="0" borderId="15" xfId="2" applyFont="1" applyBorder="1"/>
    <xf numFmtId="9" fontId="2" fillId="0" borderId="0" xfId="9" applyFont="1" applyFill="1" applyBorder="1"/>
    <xf numFmtId="9" fontId="3" fillId="0" borderId="15" xfId="9" applyFont="1" applyFill="1" applyBorder="1"/>
    <xf numFmtId="0" fontId="2" fillId="0" borderId="15" xfId="2" applyFont="1" applyBorder="1" applyAlignment="1">
      <alignment horizontal="center"/>
    </xf>
    <xf numFmtId="165" fontId="3" fillId="0" borderId="15" xfId="1" applyNumberFormat="1" applyFont="1" applyFill="1" applyBorder="1"/>
    <xf numFmtId="0" fontId="2" fillId="0" borderId="15" xfId="2" applyFont="1" applyBorder="1"/>
    <xf numFmtId="0" fontId="3" fillId="0" borderId="4" xfId="2" applyFont="1" applyBorder="1" applyAlignment="1">
      <alignment horizontal="left" indent="1"/>
    </xf>
    <xf numFmtId="165" fontId="3" fillId="0" borderId="0" xfId="1" applyNumberFormat="1" applyFont="1" applyFill="1"/>
    <xf numFmtId="165" fontId="3" fillId="0" borderId="7" xfId="1" applyNumberFormat="1" applyFont="1" applyFill="1" applyBorder="1"/>
    <xf numFmtId="0" fontId="2" fillId="0" borderId="3" xfId="2" applyFont="1" applyBorder="1"/>
    <xf numFmtId="0" fontId="1" fillId="0" borderId="0" xfId="0" applyFont="1"/>
    <xf numFmtId="9" fontId="0" fillId="0" borderId="0" xfId="9" applyFont="1"/>
    <xf numFmtId="17" fontId="8" fillId="0" borderId="0" xfId="0" applyNumberFormat="1" applyFont="1"/>
    <xf numFmtId="0" fontId="9" fillId="2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3" xfId="2" applyFont="1" applyBorder="1"/>
    <xf numFmtId="165" fontId="3" fillId="0" borderId="15" xfId="1" applyNumberFormat="1" applyFont="1" applyBorder="1"/>
    <xf numFmtId="0" fontId="3" fillId="0" borderId="15" xfId="2" applyFont="1" applyBorder="1" applyAlignment="1">
      <alignment horizontal="center"/>
    </xf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sheetPr codeName="Sheet1"/>
  <dimension ref="B6:J11"/>
  <sheetViews>
    <sheetView workbookViewId="0">
      <selection activeCell="E9" sqref="E9"/>
    </sheetView>
  </sheetViews>
  <sheetFormatPr defaultRowHeight="13.2" x14ac:dyDescent="0.25"/>
  <cols>
    <col min="3" max="3" width="10.77734375" bestFit="1" customWidth="1"/>
  </cols>
  <sheetData>
    <row r="6" spans="2:10" ht="13.8" x14ac:dyDescent="0.3">
      <c r="B6" s="4"/>
      <c r="C6" s="20"/>
      <c r="D6" s="20"/>
      <c r="E6" s="4"/>
      <c r="F6" s="4"/>
      <c r="G6" s="4"/>
      <c r="H6" s="4"/>
      <c r="I6" s="4"/>
      <c r="J6" s="4"/>
    </row>
    <row r="7" spans="2:10" ht="13.8" x14ac:dyDescent="0.3">
      <c r="B7" s="4"/>
      <c r="C7" s="41" t="s">
        <v>31</v>
      </c>
      <c r="D7" s="4"/>
      <c r="E7" s="4"/>
      <c r="F7" s="4"/>
      <c r="G7" s="4"/>
      <c r="H7" s="4"/>
      <c r="I7" s="4"/>
      <c r="J7" s="4"/>
    </row>
    <row r="8" spans="2:10" ht="13.8" x14ac:dyDescent="0.3">
      <c r="B8" s="4"/>
      <c r="C8" s="4"/>
      <c r="D8" s="45" t="s">
        <v>32</v>
      </c>
      <c r="E8" s="45" t="s">
        <v>33</v>
      </c>
      <c r="F8" s="45" t="s">
        <v>25</v>
      </c>
      <c r="G8" s="45" t="s">
        <v>34</v>
      </c>
      <c r="H8" s="45" t="s">
        <v>35</v>
      </c>
      <c r="I8" s="4"/>
      <c r="J8" s="4"/>
    </row>
    <row r="9" spans="2:10" ht="13.8" x14ac:dyDescent="0.3">
      <c r="B9" s="4"/>
      <c r="C9" s="42" t="s">
        <v>26</v>
      </c>
      <c r="D9" s="46">
        <f>'Press Release March 20 New'!F14</f>
        <v>3122</v>
      </c>
      <c r="E9" s="46">
        <v>3498</v>
      </c>
      <c r="F9" s="46">
        <f>E9-D9</f>
        <v>376</v>
      </c>
      <c r="G9" s="44">
        <f>'Press Release March 20 New'!E14/D9-1</f>
        <v>0.30571837981580385</v>
      </c>
      <c r="H9" s="44">
        <f>'Press Release March 20 New'!E14/E9-1</f>
        <v>0.16536671863491681</v>
      </c>
      <c r="I9" s="4"/>
      <c r="J9" s="4"/>
    </row>
    <row r="10" spans="2:10" ht="13.8" x14ac:dyDescent="0.3">
      <c r="B10" s="4"/>
      <c r="C10" s="42" t="s">
        <v>27</v>
      </c>
      <c r="D10" s="46">
        <f>'Press Release March 20 New'!D14</f>
        <v>822</v>
      </c>
      <c r="E10" s="46">
        <f>D10+99</f>
        <v>921</v>
      </c>
      <c r="F10" s="46">
        <f>E10-D10</f>
        <v>99</v>
      </c>
      <c r="G10" s="44">
        <f>'Press Release March 20 New'!C14/D10-1</f>
        <v>0.26297115144353334</v>
      </c>
      <c r="H10" s="44">
        <f>'Press Release March 20 New'!C14/E10-1</f>
        <v>0.12721203744471699</v>
      </c>
      <c r="I10" s="4"/>
      <c r="J10" s="4"/>
    </row>
    <row r="11" spans="2:10" ht="13.8" x14ac:dyDescent="0.3">
      <c r="B11" s="4"/>
      <c r="C11" s="20"/>
      <c r="D11" s="22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 codeName="Sheet2"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ColWidth="9.21875" defaultRowHeight="13.2" x14ac:dyDescent="0.3"/>
  <cols>
    <col min="1" max="1" width="2.5546875" style="4" customWidth="1"/>
    <col min="2" max="2" width="37.44140625" style="4" customWidth="1"/>
    <col min="3" max="3" width="13.5546875" style="4" bestFit="1" customWidth="1"/>
    <col min="4" max="4" width="13.44140625" style="3" customWidth="1"/>
    <col min="5" max="5" width="14" style="4" customWidth="1"/>
    <col min="6" max="8" width="14.77734375" style="4" customWidth="1"/>
    <col min="9" max="9" width="9.21875" style="4"/>
    <col min="10" max="10" width="13.44140625" style="4" customWidth="1"/>
    <col min="11" max="15" width="9.5546875" style="4" customWidth="1"/>
    <col min="16" max="16" width="18.44140625" style="4" bestFit="1" customWidth="1"/>
    <col min="17" max="17" width="6.21875" style="4" bestFit="1" customWidth="1"/>
    <col min="18" max="16384" width="9.21875" style="4"/>
  </cols>
  <sheetData>
    <row r="1" spans="2:11" x14ac:dyDescent="0.3">
      <c r="B1" s="1" t="s">
        <v>0</v>
      </c>
      <c r="C1" s="2"/>
    </row>
    <row r="3" spans="2:11" x14ac:dyDescent="0.3">
      <c r="B3" s="1" t="s">
        <v>1</v>
      </c>
    </row>
    <row r="4" spans="2:11" x14ac:dyDescent="0.3">
      <c r="B4" s="1" t="s">
        <v>2</v>
      </c>
    </row>
    <row r="5" spans="2:11" x14ac:dyDescent="0.3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1"/>
      <c r="K5" s="12"/>
    </row>
    <row r="6" spans="2:11" x14ac:dyDescent="0.3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">
      <c r="B9" s="17"/>
      <c r="D9" s="18"/>
      <c r="F9" s="19"/>
    </row>
    <row r="10" spans="2:11" x14ac:dyDescent="0.3">
      <c r="B10" s="17" t="s">
        <v>8</v>
      </c>
      <c r="C10" s="20">
        <v>5736.0832383788684</v>
      </c>
      <c r="D10" s="20">
        <v>5623</v>
      </c>
      <c r="E10" s="20">
        <v>22952.066609637139</v>
      </c>
      <c r="F10" s="21">
        <v>21547</v>
      </c>
      <c r="G10" s="43"/>
      <c r="H10" s="43"/>
    </row>
    <row r="11" spans="2:11" ht="16.5" customHeight="1" x14ac:dyDescent="0.3">
      <c r="B11" s="17" t="s">
        <v>9</v>
      </c>
      <c r="C11" s="20">
        <v>-3464.6459518922838</v>
      </c>
      <c r="D11" s="20">
        <v>-3546</v>
      </c>
      <c r="E11" s="20">
        <v>-14364.826827852199</v>
      </c>
      <c r="F11" s="21">
        <v>-13602</v>
      </c>
      <c r="G11" s="20"/>
      <c r="H11" s="20"/>
    </row>
    <row r="12" spans="2:11" ht="16.5" customHeight="1" x14ac:dyDescent="0.3">
      <c r="B12" s="17" t="s">
        <v>10</v>
      </c>
      <c r="C12" s="20">
        <f>-1219029/1000-14.246</f>
        <v>-1233.2750000000001</v>
      </c>
      <c r="D12" s="20">
        <v>-1255</v>
      </c>
      <c r="E12" s="20">
        <f>(-4513762+2975)/1000</f>
        <v>-4510.7870000000003</v>
      </c>
      <c r="F12" s="21">
        <v>-4823</v>
      </c>
      <c r="G12" s="20"/>
      <c r="H12" s="20"/>
    </row>
    <row r="13" spans="2:11" ht="16.5" customHeight="1" x14ac:dyDescent="0.3">
      <c r="B13" s="17"/>
      <c r="C13" s="20"/>
      <c r="D13" s="20"/>
      <c r="E13" s="22"/>
      <c r="F13" s="23"/>
      <c r="G13" s="22"/>
      <c r="H13" s="22"/>
    </row>
    <row r="14" spans="2:11" ht="16.5" customHeight="1" x14ac:dyDescent="0.3">
      <c r="B14" s="24" t="s">
        <v>11</v>
      </c>
      <c r="C14" s="25">
        <f t="shared" ref="C14:E14" si="0">SUM(C10:C12)</f>
        <v>1038.1622864865844</v>
      </c>
      <c r="D14" s="25">
        <f t="shared" si="0"/>
        <v>822</v>
      </c>
      <c r="E14" s="25">
        <f t="shared" si="0"/>
        <v>4076.4527817849394</v>
      </c>
      <c r="F14" s="26">
        <f t="shared" ref="F14" si="1">SUM(F10:F12)</f>
        <v>3122</v>
      </c>
      <c r="G14" s="43"/>
      <c r="H14" s="43"/>
    </row>
    <row r="15" spans="2:11" ht="16.5" customHeight="1" x14ac:dyDescent="0.3">
      <c r="B15" s="17"/>
      <c r="C15" s="20"/>
      <c r="D15" s="20"/>
      <c r="E15" s="22"/>
      <c r="F15" s="23"/>
      <c r="G15" s="22"/>
      <c r="H15" s="22"/>
    </row>
    <row r="16" spans="2:11" ht="16.5" customHeight="1" x14ac:dyDescent="0.3">
      <c r="B16" s="17" t="s">
        <v>12</v>
      </c>
      <c r="C16" s="20">
        <v>-653.93053549210936</v>
      </c>
      <c r="D16" s="20">
        <v>-394</v>
      </c>
      <c r="E16" s="20">
        <v>-2290.5665384620465</v>
      </c>
      <c r="F16" s="21">
        <v>-1533</v>
      </c>
      <c r="G16" s="20"/>
      <c r="H16" s="20"/>
      <c r="J16" s="20"/>
      <c r="K16" s="20"/>
    </row>
    <row r="17" spans="2:11" ht="16.5" customHeight="1" x14ac:dyDescent="0.3">
      <c r="B17" s="17" t="s">
        <v>13</v>
      </c>
      <c r="C17" s="20">
        <v>-280.61635541182625</v>
      </c>
      <c r="D17" s="20">
        <v>-199</v>
      </c>
      <c r="E17" s="20">
        <v>-860.25567638921427</v>
      </c>
      <c r="F17" s="21">
        <v>-682</v>
      </c>
      <c r="G17" s="20"/>
      <c r="H17" s="20"/>
      <c r="J17" s="20"/>
      <c r="K17" s="20"/>
    </row>
    <row r="18" spans="2:11" x14ac:dyDescent="0.3">
      <c r="B18" s="17" t="s">
        <v>21</v>
      </c>
      <c r="C18" s="20">
        <f>(52375+14246)/1000</f>
        <v>66.620999999999995</v>
      </c>
      <c r="D18" s="20">
        <v>77</v>
      </c>
      <c r="E18" s="20">
        <v>97.154951167199243</v>
      </c>
      <c r="F18" s="21">
        <v>217</v>
      </c>
      <c r="G18" s="20"/>
      <c r="H18" s="20"/>
      <c r="J18" s="20"/>
      <c r="K18" s="20"/>
    </row>
    <row r="19" spans="2:11" x14ac:dyDescent="0.3">
      <c r="B19" s="17" t="s">
        <v>22</v>
      </c>
      <c r="C19" s="20">
        <f t="shared" ref="C19" si="2">J19/1000</f>
        <v>0</v>
      </c>
      <c r="D19" s="20">
        <v>0</v>
      </c>
      <c r="E19" s="20">
        <v>-2.9750084316898247</v>
      </c>
      <c r="F19" s="21">
        <v>-52</v>
      </c>
      <c r="G19" s="20"/>
      <c r="H19" s="20"/>
      <c r="J19" s="20"/>
      <c r="K19" s="20"/>
    </row>
    <row r="20" spans="2:11" ht="13.8" thickBot="1" x14ac:dyDescent="0.35">
      <c r="B20" s="24"/>
      <c r="C20" s="20"/>
      <c r="D20" s="20"/>
      <c r="E20" s="22"/>
      <c r="F20" s="23"/>
      <c r="G20" s="22"/>
      <c r="H20" s="22"/>
      <c r="J20" s="20"/>
      <c r="K20" s="22"/>
    </row>
    <row r="21" spans="2:11" x14ac:dyDescent="0.3">
      <c r="B21" s="24" t="s">
        <v>14</v>
      </c>
      <c r="C21" s="27">
        <f>SUM(C14:C20)</f>
        <v>170.23639558264881</v>
      </c>
      <c r="D21" s="27">
        <f t="shared" ref="D21:F21" si="3">SUM(D14:D20)</f>
        <v>306</v>
      </c>
      <c r="E21" s="27">
        <f t="shared" si="3"/>
        <v>1019.8105096691879</v>
      </c>
      <c r="F21" s="28">
        <f t="shared" si="3"/>
        <v>1072</v>
      </c>
      <c r="G21" s="43"/>
      <c r="H21" s="43"/>
      <c r="J21" s="20"/>
      <c r="K21" s="20"/>
    </row>
    <row r="22" spans="2:11" x14ac:dyDescent="0.3">
      <c r="B22" s="24" t="s">
        <v>15</v>
      </c>
      <c r="C22" s="20">
        <v>-35.841031502994824</v>
      </c>
      <c r="D22" s="20">
        <v>-3</v>
      </c>
      <c r="E22" s="20">
        <v>-314.255890839313</v>
      </c>
      <c r="F22" s="21">
        <v>-2.6120000000000001</v>
      </c>
      <c r="G22" s="43"/>
      <c r="H22" s="43"/>
      <c r="J22" s="20"/>
      <c r="K22" s="20"/>
    </row>
    <row r="23" spans="2:11" ht="13.8" thickBot="1" x14ac:dyDescent="0.35">
      <c r="B23" s="24" t="s">
        <v>16</v>
      </c>
      <c r="C23" s="29">
        <f>C21+C22</f>
        <v>134.39536407965397</v>
      </c>
      <c r="D23" s="29">
        <f>D21+D22</f>
        <v>303</v>
      </c>
      <c r="E23" s="29">
        <f>E21+E22</f>
        <v>705.55461882987493</v>
      </c>
      <c r="F23" s="30">
        <f>F21+F22</f>
        <v>1069.3879999999999</v>
      </c>
      <c r="G23" s="43"/>
      <c r="H23" s="43"/>
      <c r="J23" s="31"/>
      <c r="K23" s="31"/>
    </row>
    <row r="24" spans="2:11" x14ac:dyDescent="0.3">
      <c r="B24" s="24"/>
      <c r="C24" s="31"/>
      <c r="D24" s="31"/>
      <c r="E24" s="22"/>
      <c r="F24" s="23"/>
      <c r="G24" s="22"/>
      <c r="H24" s="22"/>
      <c r="J24" s="31"/>
      <c r="K24" s="22"/>
    </row>
    <row r="25" spans="2:11" x14ac:dyDescent="0.3">
      <c r="B25" s="32" t="s">
        <v>17</v>
      </c>
      <c r="C25" s="20"/>
      <c r="D25" s="20"/>
      <c r="E25" s="22"/>
      <c r="F25" s="23"/>
      <c r="G25" s="22"/>
      <c r="H25" s="22"/>
      <c r="J25" s="20"/>
      <c r="K25" s="22"/>
    </row>
    <row r="26" spans="2:11" x14ac:dyDescent="0.3">
      <c r="B26" s="33" t="s">
        <v>18</v>
      </c>
      <c r="C26" s="20"/>
      <c r="D26" s="20"/>
      <c r="E26" s="22"/>
      <c r="F26" s="23"/>
      <c r="G26" s="22"/>
      <c r="H26" s="22"/>
      <c r="J26" s="20"/>
      <c r="K26" s="22"/>
    </row>
    <row r="27" spans="2:11" x14ac:dyDescent="0.3">
      <c r="B27" s="24" t="s">
        <v>16</v>
      </c>
      <c r="C27" s="31">
        <f>C23</f>
        <v>134.39536407965397</v>
      </c>
      <c r="D27" s="31">
        <f t="shared" ref="D27:F27" si="4">D23</f>
        <v>303</v>
      </c>
      <c r="E27" s="31">
        <f t="shared" si="4"/>
        <v>705.55461882987493</v>
      </c>
      <c r="F27" s="34">
        <f t="shared" si="4"/>
        <v>1069.3879999999999</v>
      </c>
      <c r="G27" s="31"/>
      <c r="H27" s="31"/>
      <c r="J27" s="31"/>
      <c r="K27" s="31"/>
    </row>
    <row r="28" spans="2:11" s="36" customFormat="1" x14ac:dyDescent="0.3">
      <c r="B28" s="35" t="s">
        <v>19</v>
      </c>
      <c r="C28" s="20"/>
      <c r="D28" s="20"/>
      <c r="E28" s="20"/>
      <c r="F28" s="21"/>
      <c r="G28" s="20"/>
      <c r="H28" s="20"/>
      <c r="J28" s="20"/>
      <c r="K28" s="20"/>
    </row>
    <row r="29" spans="2:11" s="36" customFormat="1" x14ac:dyDescent="0.3">
      <c r="B29" s="17" t="s">
        <v>12</v>
      </c>
      <c r="C29" s="20">
        <f t="shared" ref="C29:F30" si="5">-C16</f>
        <v>653.93053549210936</v>
      </c>
      <c r="D29" s="20">
        <f t="shared" si="5"/>
        <v>394</v>
      </c>
      <c r="E29" s="20">
        <f t="shared" si="5"/>
        <v>2290.5665384620465</v>
      </c>
      <c r="F29" s="21">
        <f t="shared" si="5"/>
        <v>1533</v>
      </c>
      <c r="G29" s="20"/>
      <c r="H29" s="20"/>
      <c r="J29" s="20"/>
      <c r="K29" s="20"/>
    </row>
    <row r="30" spans="2:11" s="36" customFormat="1" x14ac:dyDescent="0.3">
      <c r="B30" s="17" t="s">
        <v>13</v>
      </c>
      <c r="C30" s="20">
        <f t="shared" si="5"/>
        <v>280.61635541182625</v>
      </c>
      <c r="D30" s="20">
        <f t="shared" si="5"/>
        <v>199</v>
      </c>
      <c r="E30" s="20">
        <f t="shared" si="5"/>
        <v>860.25567638921427</v>
      </c>
      <c r="F30" s="21">
        <f t="shared" si="5"/>
        <v>682</v>
      </c>
      <c r="G30" s="20"/>
      <c r="H30" s="20"/>
      <c r="J30" s="20"/>
      <c r="K30" s="20"/>
    </row>
    <row r="31" spans="2:11" s="36" customFormat="1" x14ac:dyDescent="0.3">
      <c r="B31" s="17" t="s">
        <v>22</v>
      </c>
      <c r="C31" s="20">
        <f>-C19</f>
        <v>0</v>
      </c>
      <c r="D31" s="20">
        <f t="shared" ref="D31:F31" si="6">-D19</f>
        <v>0</v>
      </c>
      <c r="E31" s="20">
        <f t="shared" si="6"/>
        <v>2.9750084316898247</v>
      </c>
      <c r="F31" s="21">
        <f t="shared" si="6"/>
        <v>52</v>
      </c>
      <c r="G31" s="20"/>
      <c r="H31" s="20"/>
      <c r="J31" s="20"/>
      <c r="K31" s="20"/>
    </row>
    <row r="32" spans="2:11" s="36" customFormat="1" x14ac:dyDescent="0.3">
      <c r="B32" s="17" t="s">
        <v>15</v>
      </c>
      <c r="C32" s="20">
        <f>-C22</f>
        <v>35.841031502994824</v>
      </c>
      <c r="D32" s="20">
        <f t="shared" ref="D32:F32" si="7">-D22</f>
        <v>3</v>
      </c>
      <c r="E32" s="20">
        <f t="shared" si="7"/>
        <v>314.255890839313</v>
      </c>
      <c r="F32" s="21">
        <f t="shared" si="7"/>
        <v>2.6120000000000001</v>
      </c>
      <c r="G32" s="20"/>
      <c r="H32" s="20"/>
      <c r="J32" s="20"/>
      <c r="K32" s="20"/>
    </row>
    <row r="33" spans="2:11" x14ac:dyDescent="0.3">
      <c r="B33" s="17" t="s">
        <v>20</v>
      </c>
      <c r="C33" s="20"/>
      <c r="D33" s="20"/>
      <c r="E33" s="20"/>
      <c r="F33" s="21"/>
      <c r="G33" s="20"/>
      <c r="H33" s="20"/>
      <c r="J33" s="20"/>
      <c r="K33" s="20"/>
    </row>
    <row r="34" spans="2:11" x14ac:dyDescent="0.3">
      <c r="B34" s="17" t="s">
        <v>23</v>
      </c>
      <c r="C34" s="20">
        <f>-C18</f>
        <v>-66.620999999999995</v>
      </c>
      <c r="D34" s="20">
        <f t="shared" ref="D34:F34" si="8">-D18</f>
        <v>-77</v>
      </c>
      <c r="E34" s="20">
        <f t="shared" si="8"/>
        <v>-97.154951167199243</v>
      </c>
      <c r="F34" s="21">
        <f t="shared" si="8"/>
        <v>-217</v>
      </c>
      <c r="G34" s="20"/>
      <c r="H34" s="20"/>
      <c r="J34" s="20"/>
      <c r="K34" s="20"/>
    </row>
    <row r="35" spans="2:11" x14ac:dyDescent="0.3">
      <c r="B35" s="24" t="s">
        <v>11</v>
      </c>
      <c r="C35" s="25">
        <f>SUM(C27:C34)</f>
        <v>1038.1622864865842</v>
      </c>
      <c r="D35" s="25">
        <f t="shared" ref="D35:F35" si="9">SUM(D27:D34)</f>
        <v>822</v>
      </c>
      <c r="E35" s="25">
        <f t="shared" si="9"/>
        <v>4076.4527817849394</v>
      </c>
      <c r="F35" s="26">
        <f t="shared" si="9"/>
        <v>3122</v>
      </c>
      <c r="G35" s="31"/>
      <c r="H35" s="31"/>
      <c r="J35" s="31"/>
      <c r="K35" s="31"/>
    </row>
    <row r="36" spans="2:11" x14ac:dyDescent="0.3">
      <c r="B36" s="37"/>
      <c r="C36" s="38"/>
      <c r="D36" s="39"/>
      <c r="E36" s="38"/>
      <c r="F36" s="40"/>
    </row>
    <row r="38" spans="2:11" x14ac:dyDescent="0.3">
      <c r="C38" s="4" t="s">
        <v>24</v>
      </c>
    </row>
    <row r="40" spans="2:11" x14ac:dyDescent="0.3">
      <c r="C40" s="41" t="s">
        <v>30</v>
      </c>
    </row>
    <row r="41" spans="2:11" x14ac:dyDescent="0.3">
      <c r="B41" s="42" t="s">
        <v>28</v>
      </c>
      <c r="C41" s="42">
        <f>ROUND((332604.913+2318356.41433635)/1000,0)</f>
        <v>2651</v>
      </c>
    </row>
    <row r="42" spans="2:11" x14ac:dyDescent="0.3">
      <c r="B42" s="42" t="s">
        <v>29</v>
      </c>
      <c r="C42" s="42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59C4-1990-4277-8E3E-A3D71074A783}">
  <sheetPr codeName="Sheet4"/>
  <dimension ref="B3:E13"/>
  <sheetViews>
    <sheetView showGridLines="0" workbookViewId="0">
      <selection activeCell="L16" sqref="L16"/>
    </sheetView>
  </sheetViews>
  <sheetFormatPr defaultRowHeight="13.2" x14ac:dyDescent="0.25"/>
  <sheetData>
    <row r="3" spans="2:5" x14ac:dyDescent="0.25">
      <c r="C3" s="54">
        <v>44896</v>
      </c>
      <c r="D3" s="54">
        <v>44531</v>
      </c>
      <c r="E3" s="54">
        <v>44805</v>
      </c>
    </row>
    <row r="4" spans="2:5" x14ac:dyDescent="0.25">
      <c r="B4" s="52" t="s">
        <v>8</v>
      </c>
      <c r="C4">
        <v>800</v>
      </c>
      <c r="D4">
        <v>678</v>
      </c>
      <c r="E4">
        <v>794</v>
      </c>
    </row>
    <row r="5" spans="2:5" x14ac:dyDescent="0.25">
      <c r="B5" s="52" t="s">
        <v>11</v>
      </c>
      <c r="C5">
        <v>160</v>
      </c>
      <c r="D5">
        <v>157</v>
      </c>
      <c r="E5">
        <v>151</v>
      </c>
    </row>
    <row r="6" spans="2:5" x14ac:dyDescent="0.25">
      <c r="B6" s="52" t="s">
        <v>45</v>
      </c>
      <c r="C6">
        <v>30</v>
      </c>
      <c r="D6">
        <v>48</v>
      </c>
      <c r="E6">
        <v>22</v>
      </c>
    </row>
    <row r="7" spans="2:5" x14ac:dyDescent="0.25">
      <c r="B7" s="52" t="s">
        <v>46</v>
      </c>
      <c r="C7">
        <v>15</v>
      </c>
      <c r="D7">
        <v>34</v>
      </c>
      <c r="E7">
        <v>11</v>
      </c>
    </row>
    <row r="10" spans="2:5" x14ac:dyDescent="0.25">
      <c r="C10" s="53">
        <f t="shared" ref="C10:D10" si="0">C5/C$4</f>
        <v>0.2</v>
      </c>
      <c r="D10" s="53">
        <f t="shared" si="0"/>
        <v>0.23156342182890854</v>
      </c>
      <c r="E10" s="53">
        <f>E5/E$4</f>
        <v>0.19017632241813601</v>
      </c>
    </row>
    <row r="11" spans="2:5" x14ac:dyDescent="0.25">
      <c r="C11" s="53">
        <f t="shared" ref="C11:D11" si="1">C6/C$4</f>
        <v>3.7499999999999999E-2</v>
      </c>
      <c r="D11" s="53">
        <f t="shared" si="1"/>
        <v>7.0796460176991149E-2</v>
      </c>
      <c r="E11" s="53">
        <f>E6/E$4</f>
        <v>2.7707808564231738E-2</v>
      </c>
    </row>
    <row r="12" spans="2:5" x14ac:dyDescent="0.25">
      <c r="C12" s="53">
        <f t="shared" ref="C12:D12" si="2">C7/C$4</f>
        <v>1.8749999999999999E-2</v>
      </c>
      <c r="D12" s="53">
        <f t="shared" si="2"/>
        <v>5.0147492625368731E-2</v>
      </c>
      <c r="E12" s="53">
        <f>E7/E$4</f>
        <v>1.3853904282115869E-2</v>
      </c>
    </row>
    <row r="13" spans="2:5" x14ac:dyDescent="0.25">
      <c r="C13" s="53"/>
      <c r="D13" s="53"/>
      <c r="E13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 codeName="Sheet5">
    <pageSetUpPr fitToPage="1"/>
  </sheetPr>
  <dimension ref="B1:N48"/>
  <sheetViews>
    <sheetView showGridLines="0" showZeros="0" tabSelected="1" zoomScale="112" zoomScaleNormal="112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J16" sqref="J16"/>
    </sheetView>
  </sheetViews>
  <sheetFormatPr defaultColWidth="9.21875" defaultRowHeight="13.2" x14ac:dyDescent="0.3"/>
  <cols>
    <col min="1" max="1" width="2.5546875" style="4" customWidth="1"/>
    <col min="2" max="2" width="37.44140625" style="4" customWidth="1"/>
    <col min="3" max="5" width="13.5546875" style="4" bestFit="1" customWidth="1"/>
    <col min="6" max="6" width="16.21875" style="4" hidden="1" customWidth="1"/>
    <col min="7" max="7" width="12" style="4" hidden="1" customWidth="1"/>
    <col min="8" max="9" width="13.44140625" style="4" hidden="1" customWidth="1"/>
    <col min="10" max="14" width="9.5546875" style="4" customWidth="1"/>
    <col min="15" max="15" width="18.44140625" style="4" bestFit="1" customWidth="1"/>
    <col min="16" max="16" width="6.21875" style="4" bestFit="1" customWidth="1"/>
    <col min="17" max="16384" width="9.21875" style="4"/>
  </cols>
  <sheetData>
    <row r="1" spans="2:9" x14ac:dyDescent="0.3">
      <c r="B1" s="1" t="s">
        <v>0</v>
      </c>
      <c r="C1" s="2"/>
      <c r="D1" s="2"/>
      <c r="E1" s="2"/>
    </row>
    <row r="3" spans="2:9" x14ac:dyDescent="0.3">
      <c r="B3" s="1" t="s">
        <v>1</v>
      </c>
    </row>
    <row r="4" spans="2:9" x14ac:dyDescent="0.3">
      <c r="B4" s="1" t="s">
        <v>2</v>
      </c>
    </row>
    <row r="5" spans="2:9" x14ac:dyDescent="0.3">
      <c r="B5" s="5"/>
      <c r="C5" s="6" t="s">
        <v>3</v>
      </c>
      <c r="D5" s="6" t="s">
        <v>3</v>
      </c>
      <c r="E5" s="51" t="s">
        <v>3</v>
      </c>
      <c r="F5" s="12"/>
    </row>
    <row r="6" spans="2:9" x14ac:dyDescent="0.3">
      <c r="B6" s="9" t="s">
        <v>5</v>
      </c>
      <c r="C6" s="10" t="s">
        <v>41</v>
      </c>
      <c r="D6" s="10" t="s">
        <v>41</v>
      </c>
      <c r="E6" s="11" t="s">
        <v>40</v>
      </c>
      <c r="F6" s="10" t="s">
        <v>42</v>
      </c>
    </row>
    <row r="7" spans="2:9" x14ac:dyDescent="0.3">
      <c r="B7" s="9"/>
      <c r="C7" s="12">
        <v>2023</v>
      </c>
      <c r="D7" s="12">
        <v>2022</v>
      </c>
      <c r="E7" s="13">
        <v>2023</v>
      </c>
      <c r="F7" s="12"/>
    </row>
    <row r="8" spans="2:9" x14ac:dyDescent="0.3">
      <c r="B8" s="14"/>
      <c r="C8" s="15"/>
      <c r="D8" s="15"/>
      <c r="E8" s="16"/>
      <c r="F8" s="12"/>
      <c r="H8" s="4" t="s">
        <v>47</v>
      </c>
      <c r="I8" s="4" t="s">
        <v>48</v>
      </c>
    </row>
    <row r="9" spans="2:9" x14ac:dyDescent="0.3">
      <c r="B9" s="17"/>
      <c r="E9" s="57"/>
    </row>
    <row r="10" spans="2:9" x14ac:dyDescent="0.3">
      <c r="B10" s="17" t="s">
        <v>8</v>
      </c>
      <c r="C10" s="20">
        <v>8791.4294385573776</v>
      </c>
      <c r="D10" s="20">
        <v>7937.8112391325358</v>
      </c>
      <c r="E10" s="21">
        <v>8547</v>
      </c>
      <c r="F10" s="43">
        <f>(C10-D10)/D10</f>
        <v>0.10753823361490357</v>
      </c>
      <c r="G10" s="20"/>
      <c r="H10" s="22">
        <v>17338.429438557378</v>
      </c>
      <c r="I10" s="22">
        <f>H10-E10</f>
        <v>8791.4294385573776</v>
      </c>
    </row>
    <row r="11" spans="2:9" ht="16.5" customHeight="1" x14ac:dyDescent="0.3">
      <c r="B11" s="17" t="s">
        <v>9</v>
      </c>
      <c r="C11" s="20">
        <v>-5509.4503440247136</v>
      </c>
      <c r="D11" s="20">
        <v>-4988.4487040000013</v>
      </c>
      <c r="E11" s="21">
        <v>-5371</v>
      </c>
      <c r="F11" s="55"/>
      <c r="G11" s="20"/>
      <c r="H11" s="22">
        <v>-10880.450344024714</v>
      </c>
      <c r="I11" s="22">
        <f t="shared" ref="I11:I12" si="0">H11-E11</f>
        <v>-5509.4503440247136</v>
      </c>
    </row>
    <row r="12" spans="2:9" ht="16.5" customHeight="1" x14ac:dyDescent="0.3">
      <c r="B12" s="17" t="s">
        <v>10</v>
      </c>
      <c r="C12" s="20">
        <v>-1763</v>
      </c>
      <c r="D12" s="20">
        <v>-1440.6321017168814</v>
      </c>
      <c r="E12" s="21">
        <v>-1452</v>
      </c>
      <c r="F12" s="56"/>
      <c r="G12" s="20"/>
      <c r="H12" s="22">
        <v>-3215</v>
      </c>
      <c r="I12" s="22">
        <f t="shared" si="0"/>
        <v>-1763</v>
      </c>
    </row>
    <row r="13" spans="2:9" ht="16.5" customHeight="1" x14ac:dyDescent="0.3">
      <c r="B13" s="17"/>
      <c r="C13" s="20"/>
      <c r="D13" s="20"/>
      <c r="E13" s="21"/>
      <c r="F13" s="22"/>
      <c r="G13" s="20"/>
    </row>
    <row r="14" spans="2:9" ht="16.5" customHeight="1" x14ac:dyDescent="0.3">
      <c r="B14" s="24" t="s">
        <v>11</v>
      </c>
      <c r="C14" s="25">
        <f t="shared" ref="C14:D14" si="1">SUM(C10:C12)</f>
        <v>1518.979094532664</v>
      </c>
      <c r="D14" s="25">
        <f t="shared" si="1"/>
        <v>1508.7304334156531</v>
      </c>
      <c r="E14" s="26">
        <f t="shared" ref="E14" si="2">SUM(E10:E12)</f>
        <v>1724</v>
      </c>
      <c r="F14" s="43">
        <f>(C14-D14)/D14</f>
        <v>6.7929040801600936E-3</v>
      </c>
      <c r="G14" s="31"/>
      <c r="H14" s="26">
        <f t="shared" ref="H14" si="3">SUM(H10:H12)</f>
        <v>3242.979094532664</v>
      </c>
      <c r="I14" s="26">
        <f t="shared" ref="I14" si="4">SUM(I10:I12)</f>
        <v>1518.979094532664</v>
      </c>
    </row>
    <row r="15" spans="2:9" ht="16.5" customHeight="1" x14ac:dyDescent="0.3">
      <c r="B15" s="17"/>
      <c r="C15" s="20"/>
      <c r="D15" s="20"/>
      <c r="E15" s="21"/>
      <c r="F15" s="22"/>
      <c r="G15" s="20"/>
    </row>
    <row r="16" spans="2:9" ht="16.5" customHeight="1" x14ac:dyDescent="0.3">
      <c r="B16" s="17" t="s">
        <v>12</v>
      </c>
      <c r="C16" s="20">
        <v>-1216.8729560127031</v>
      </c>
      <c r="D16" s="20">
        <v>-955.90268770849332</v>
      </c>
      <c r="E16" s="21">
        <v>-1118</v>
      </c>
      <c r="F16" s="20"/>
      <c r="G16" s="20"/>
      <c r="H16" s="22">
        <v>-2334.8729560127031</v>
      </c>
      <c r="I16" s="22">
        <f t="shared" ref="I16:I18" si="5">H16-E16</f>
        <v>-1216.8729560127031</v>
      </c>
    </row>
    <row r="17" spans="2:12" ht="16.5" customHeight="1" x14ac:dyDescent="0.3">
      <c r="B17" s="17" t="s">
        <v>13</v>
      </c>
      <c r="C17" s="20">
        <v>-307</v>
      </c>
      <c r="D17" s="20">
        <v>-361.940912334659</v>
      </c>
      <c r="E17" s="21">
        <v>-471</v>
      </c>
      <c r="F17" s="20"/>
      <c r="G17" s="20"/>
      <c r="H17" s="22">
        <v>-778</v>
      </c>
      <c r="I17" s="22">
        <f t="shared" si="5"/>
        <v>-307</v>
      </c>
    </row>
    <row r="18" spans="2:12" x14ac:dyDescent="0.3">
      <c r="B18" s="17" t="s">
        <v>55</v>
      </c>
      <c r="C18" s="20">
        <v>57</v>
      </c>
      <c r="D18" s="20">
        <v>29.202524724565766</v>
      </c>
      <c r="E18" s="21">
        <v>14</v>
      </c>
      <c r="F18" s="20"/>
      <c r="G18" s="20"/>
      <c r="H18" s="22">
        <v>71</v>
      </c>
      <c r="I18" s="22">
        <f t="shared" si="5"/>
        <v>57</v>
      </c>
    </row>
    <row r="19" spans="2:12" hidden="1" x14ac:dyDescent="0.3">
      <c r="B19" s="17" t="s">
        <v>22</v>
      </c>
      <c r="C19" s="20">
        <v>0</v>
      </c>
      <c r="D19" s="20">
        <v>0</v>
      </c>
      <c r="E19" s="21">
        <v>0</v>
      </c>
      <c r="F19" s="20"/>
      <c r="G19" s="20"/>
    </row>
    <row r="20" spans="2:12" ht="13.8" thickBot="1" x14ac:dyDescent="0.35">
      <c r="B20" s="24"/>
      <c r="C20" s="20"/>
      <c r="D20" s="20"/>
      <c r="E20" s="21"/>
      <c r="F20" s="22"/>
      <c r="G20" s="20"/>
    </row>
    <row r="21" spans="2:12" x14ac:dyDescent="0.3">
      <c r="B21" s="24" t="s">
        <v>14</v>
      </c>
      <c r="C21" s="27">
        <f>SUM(C14:C20)</f>
        <v>52.10613851996095</v>
      </c>
      <c r="D21" s="27">
        <f>SUM(D14:D20)</f>
        <v>220.08935809706657</v>
      </c>
      <c r="E21" s="28">
        <f>SUM(E14:E20)</f>
        <v>149</v>
      </c>
      <c r="F21" s="43">
        <f>(C21-D21)/D21</f>
        <v>-0.76325007728460703</v>
      </c>
      <c r="G21" s="20"/>
      <c r="H21" s="28">
        <f>SUM(H14:H20)</f>
        <v>201.10613851996095</v>
      </c>
      <c r="I21" s="28">
        <f>SUM(I14:I20)</f>
        <v>52.10613851996095</v>
      </c>
    </row>
    <row r="22" spans="2:12" x14ac:dyDescent="0.3">
      <c r="B22" s="24" t="s">
        <v>37</v>
      </c>
      <c r="C22" s="20">
        <v>-201</v>
      </c>
      <c r="D22" s="20">
        <v>-166.9</v>
      </c>
      <c r="E22" s="21">
        <v>-147</v>
      </c>
      <c r="F22" s="43"/>
      <c r="G22" s="20"/>
      <c r="H22" s="4">
        <f>-ROUND(348.4,0)</f>
        <v>-348</v>
      </c>
      <c r="I22" s="22">
        <f>H22-E22</f>
        <v>-201</v>
      </c>
    </row>
    <row r="23" spans="2:12" x14ac:dyDescent="0.3">
      <c r="B23" s="24" t="s">
        <v>38</v>
      </c>
      <c r="C23" s="20">
        <v>164</v>
      </c>
      <c r="D23" s="20">
        <v>58.5</v>
      </c>
      <c r="E23" s="21">
        <v>93</v>
      </c>
      <c r="F23" s="43"/>
      <c r="G23" s="20"/>
      <c r="H23" s="4">
        <f>-ROUND(-257.3,0)</f>
        <v>257</v>
      </c>
      <c r="I23" s="22">
        <f>H23-E23</f>
        <v>164</v>
      </c>
    </row>
    <row r="24" spans="2:12" ht="13.8" thickBot="1" x14ac:dyDescent="0.35">
      <c r="B24" s="24" t="s">
        <v>16</v>
      </c>
      <c r="C24" s="29">
        <f t="shared" ref="C24:D24" si="6">SUM(C21:C23)</f>
        <v>15.10613851996095</v>
      </c>
      <c r="D24" s="29">
        <f t="shared" si="6"/>
        <v>111.68935809706656</v>
      </c>
      <c r="E24" s="30">
        <f t="shared" ref="E24" si="7">SUM(E21:E23)</f>
        <v>95</v>
      </c>
      <c r="F24" s="43">
        <f>(C24-D24)/D24</f>
        <v>-0.86474863158553961</v>
      </c>
      <c r="G24" s="31"/>
      <c r="H24" s="30">
        <f t="shared" ref="H24" si="8">SUM(H21:H23)</f>
        <v>110.10613851996095</v>
      </c>
      <c r="I24" s="30">
        <f t="shared" ref="I24" si="9">SUM(I21:I23)</f>
        <v>15.10613851996095</v>
      </c>
    </row>
    <row r="25" spans="2:12" x14ac:dyDescent="0.3">
      <c r="B25" s="24"/>
      <c r="C25" s="31"/>
      <c r="D25" s="31"/>
      <c r="E25" s="34"/>
      <c r="F25" s="22"/>
      <c r="G25" s="31"/>
    </row>
    <row r="26" spans="2:12" x14ac:dyDescent="0.3">
      <c r="B26" s="32" t="s">
        <v>17</v>
      </c>
      <c r="C26" s="20"/>
      <c r="D26" s="20"/>
      <c r="E26" s="21"/>
      <c r="F26" s="22"/>
      <c r="G26" s="20"/>
    </row>
    <row r="27" spans="2:12" x14ac:dyDescent="0.3">
      <c r="B27" s="33" t="s">
        <v>18</v>
      </c>
      <c r="C27" s="20"/>
      <c r="D27" s="20"/>
      <c r="E27" s="21"/>
      <c r="F27" s="22"/>
      <c r="G27" s="20"/>
    </row>
    <row r="28" spans="2:12" x14ac:dyDescent="0.3">
      <c r="B28" s="24" t="s">
        <v>16</v>
      </c>
      <c r="C28" s="31">
        <f>C24</f>
        <v>15.10613851996095</v>
      </c>
      <c r="D28" s="31">
        <f>D24</f>
        <v>111.68935809706656</v>
      </c>
      <c r="E28" s="34">
        <f>E24</f>
        <v>95</v>
      </c>
      <c r="F28" s="31"/>
      <c r="G28" s="31"/>
    </row>
    <row r="29" spans="2:12" s="36" customFormat="1" x14ac:dyDescent="0.3">
      <c r="B29" s="35" t="s">
        <v>19</v>
      </c>
      <c r="C29" s="20"/>
      <c r="D29" s="20"/>
      <c r="E29" s="21"/>
      <c r="F29" s="20"/>
      <c r="G29" s="20"/>
      <c r="H29" s="4"/>
      <c r="I29" s="4"/>
      <c r="J29" s="4"/>
      <c r="K29" s="4"/>
      <c r="L29" s="4"/>
    </row>
    <row r="30" spans="2:12" s="36" customFormat="1" x14ac:dyDescent="0.3">
      <c r="B30" s="48" t="s">
        <v>12</v>
      </c>
      <c r="C30" s="20">
        <f t="shared" ref="C30:D31" si="10">-C16</f>
        <v>1216.8729560127031</v>
      </c>
      <c r="D30" s="20">
        <f t="shared" si="10"/>
        <v>955.90268770849332</v>
      </c>
      <c r="E30" s="21">
        <f t="shared" ref="E30" si="11">-E16</f>
        <v>1118</v>
      </c>
      <c r="F30" s="20"/>
      <c r="G30" s="20"/>
      <c r="H30" s="4"/>
      <c r="I30" s="4"/>
      <c r="J30" s="4"/>
      <c r="K30" s="4"/>
      <c r="L30" s="4"/>
    </row>
    <row r="31" spans="2:12" s="36" customFormat="1" x14ac:dyDescent="0.3">
      <c r="B31" s="48" t="s">
        <v>13</v>
      </c>
      <c r="C31" s="20">
        <f t="shared" si="10"/>
        <v>307</v>
      </c>
      <c r="D31" s="20">
        <f t="shared" si="10"/>
        <v>361.940912334659</v>
      </c>
      <c r="E31" s="21">
        <f t="shared" ref="E31" si="12">-E17</f>
        <v>471</v>
      </c>
      <c r="F31" s="20"/>
      <c r="G31" s="20"/>
      <c r="H31" s="4"/>
      <c r="I31" s="4"/>
      <c r="J31" s="4"/>
      <c r="K31" s="4"/>
      <c r="L31" s="4"/>
    </row>
    <row r="32" spans="2:12" s="36" customFormat="1" hidden="1" x14ac:dyDescent="0.3">
      <c r="B32" s="48" t="s">
        <v>22</v>
      </c>
      <c r="C32" s="20">
        <f>-C19</f>
        <v>0</v>
      </c>
      <c r="D32" s="20">
        <f>-D19</f>
        <v>0</v>
      </c>
      <c r="E32" s="21">
        <f>-E19</f>
        <v>0</v>
      </c>
      <c r="F32" s="20"/>
      <c r="G32" s="20"/>
      <c r="H32" s="4"/>
      <c r="I32" s="4"/>
      <c r="J32" s="4"/>
      <c r="K32" s="4"/>
      <c r="L32" s="4"/>
    </row>
    <row r="33" spans="2:14" s="36" customFormat="1" x14ac:dyDescent="0.3">
      <c r="B33" s="48" t="s">
        <v>37</v>
      </c>
      <c r="C33" s="20">
        <f>-C22</f>
        <v>201</v>
      </c>
      <c r="D33" s="20">
        <f>-D22</f>
        <v>166.9</v>
      </c>
      <c r="E33" s="21">
        <f>-E22</f>
        <v>147</v>
      </c>
      <c r="F33" s="20"/>
      <c r="G33" s="20"/>
      <c r="H33" s="4"/>
      <c r="I33" s="4"/>
      <c r="J33" s="4"/>
      <c r="K33" s="4"/>
      <c r="L33" s="4"/>
    </row>
    <row r="34" spans="2:14" x14ac:dyDescent="0.3">
      <c r="B34" s="17" t="s">
        <v>20</v>
      </c>
      <c r="C34" s="20"/>
      <c r="D34" s="20"/>
      <c r="E34" s="21"/>
      <c r="F34" s="20"/>
      <c r="G34" s="20"/>
    </row>
    <row r="35" spans="2:14" s="36" customFormat="1" x14ac:dyDescent="0.3">
      <c r="B35" s="48" t="s">
        <v>39</v>
      </c>
      <c r="C35" s="20">
        <f>-C23</f>
        <v>-164</v>
      </c>
      <c r="D35" s="20">
        <f>-D23</f>
        <v>-58.5</v>
      </c>
      <c r="E35" s="21">
        <f>-E23</f>
        <v>-93</v>
      </c>
      <c r="F35" s="20"/>
      <c r="G35" s="20"/>
      <c r="H35" s="4"/>
      <c r="I35" s="4"/>
      <c r="J35" s="4"/>
      <c r="K35" s="4"/>
      <c r="L35" s="4"/>
    </row>
    <row r="36" spans="2:14" x14ac:dyDescent="0.3">
      <c r="B36" s="48" t="str">
        <f>B18</f>
        <v>Other Income (including exchange gain/loss)</v>
      </c>
      <c r="C36" s="20">
        <f>-C18</f>
        <v>-57</v>
      </c>
      <c r="D36" s="20">
        <f>-D18</f>
        <v>-29.202524724565766</v>
      </c>
      <c r="E36" s="21">
        <f>-E18</f>
        <v>-14</v>
      </c>
      <c r="F36" s="20"/>
      <c r="G36" s="20"/>
    </row>
    <row r="37" spans="2:14" x14ac:dyDescent="0.3">
      <c r="B37" s="24" t="s">
        <v>11</v>
      </c>
      <c r="C37" s="25">
        <f>SUM(C28:C36)</f>
        <v>1518.979094532664</v>
      </c>
      <c r="D37" s="25">
        <f>SUM(D28:D36)</f>
        <v>1508.7304334156531</v>
      </c>
      <c r="E37" s="26">
        <f>SUM(E28:E36)</f>
        <v>1724</v>
      </c>
      <c r="F37" s="31">
        <f>3243-E37-C37</f>
        <v>2.0905467335978756E-2</v>
      </c>
      <c r="G37" s="31"/>
    </row>
    <row r="38" spans="2:14" x14ac:dyDescent="0.3">
      <c r="B38" s="37"/>
      <c r="C38" s="38"/>
      <c r="D38" s="38"/>
      <c r="E38" s="50"/>
    </row>
    <row r="39" spans="2:14" x14ac:dyDescent="0.3">
      <c r="E39" s="49"/>
    </row>
    <row r="40" spans="2:14" x14ac:dyDescent="0.3">
      <c r="C40" s="4" t="s">
        <v>24</v>
      </c>
      <c r="E40" s="20" t="s">
        <v>24</v>
      </c>
    </row>
    <row r="41" spans="2:14" hidden="1" x14ac:dyDescent="0.3">
      <c r="D41" s="20"/>
    </row>
    <row r="42" spans="2:14" hidden="1" x14ac:dyDescent="0.3">
      <c r="C42" s="41" t="s">
        <v>36</v>
      </c>
      <c r="H42" s="42"/>
      <c r="I42" s="59" t="s">
        <v>52</v>
      </c>
      <c r="J42" s="59"/>
      <c r="K42" s="59" t="s">
        <v>53</v>
      </c>
      <c r="L42" s="59"/>
      <c r="M42" s="59" t="s">
        <v>54</v>
      </c>
      <c r="N42" s="59"/>
    </row>
    <row r="43" spans="2:14" hidden="1" x14ac:dyDescent="0.3">
      <c r="B43" s="47" t="s">
        <v>43</v>
      </c>
      <c r="C43" s="46">
        <v>7570</v>
      </c>
      <c r="D43" s="58">
        <v>2775</v>
      </c>
      <c r="E43" s="46">
        <f>75698.4570009084/10</f>
        <v>7569.8457000908402</v>
      </c>
      <c r="H43" s="42" t="s">
        <v>49</v>
      </c>
      <c r="I43" s="58">
        <v>9341</v>
      </c>
      <c r="J43" s="58">
        <f>I43/10</f>
        <v>934.1</v>
      </c>
      <c r="K43" s="58">
        <f>M43-I43</f>
        <v>12556.284591</v>
      </c>
      <c r="L43" s="58">
        <f>K43/10</f>
        <v>1255.6284590999999</v>
      </c>
      <c r="M43" s="58">
        <v>21897.284591</v>
      </c>
      <c r="N43" s="58">
        <f>M43/10</f>
        <v>2189.7284590999998</v>
      </c>
    </row>
    <row r="44" spans="2:14" hidden="1" x14ac:dyDescent="0.3">
      <c r="B44" s="47" t="s">
        <v>44</v>
      </c>
      <c r="C44" s="46">
        <v>947</v>
      </c>
      <c r="D44" s="58">
        <v>2234</v>
      </c>
      <c r="E44" s="46">
        <v>1436</v>
      </c>
      <c r="H44" s="42" t="s">
        <v>50</v>
      </c>
      <c r="I44" s="58">
        <v>1009</v>
      </c>
      <c r="J44" s="58">
        <f t="shared" ref="J44:J45" si="13">I44/10</f>
        <v>100.9</v>
      </c>
      <c r="K44" s="58">
        <f>M44-I44</f>
        <v>923.15141480000102</v>
      </c>
      <c r="L44" s="58">
        <f t="shared" ref="L44:L45" si="14">K44/10</f>
        <v>92.315141480000108</v>
      </c>
      <c r="M44" s="58">
        <v>1932.151414800001</v>
      </c>
      <c r="N44" s="58">
        <f t="shared" ref="N44:N45" si="15">M44/10</f>
        <v>193.21514148000011</v>
      </c>
    </row>
    <row r="45" spans="2:14" hidden="1" x14ac:dyDescent="0.3">
      <c r="H45" s="42" t="s">
        <v>51</v>
      </c>
      <c r="I45" s="58">
        <v>4007.0359400000002</v>
      </c>
      <c r="J45" s="58">
        <f t="shared" si="13"/>
        <v>400.70359400000001</v>
      </c>
      <c r="K45" s="58">
        <f>M45-I45</f>
        <v>4498.3913300000004</v>
      </c>
      <c r="L45" s="58">
        <f t="shared" si="14"/>
        <v>449.83913300000006</v>
      </c>
      <c r="M45" s="58">
        <v>8505.4272700000001</v>
      </c>
      <c r="N45" s="58">
        <f t="shared" si="15"/>
        <v>850.54272700000001</v>
      </c>
    </row>
    <row r="46" spans="2:14" hidden="1" x14ac:dyDescent="0.3">
      <c r="H46" s="42"/>
      <c r="I46" s="58">
        <f t="shared" ref="I46:N46" si="16">SUM(I43:I45)</f>
        <v>14357.03594</v>
      </c>
      <c r="J46" s="58">
        <f t="shared" si="16"/>
        <v>1435.7035940000001</v>
      </c>
      <c r="K46" s="58">
        <f t="shared" si="16"/>
        <v>17977.827335800001</v>
      </c>
      <c r="L46" s="58">
        <f t="shared" si="16"/>
        <v>1797.7827335800002</v>
      </c>
      <c r="M46" s="58">
        <f t="shared" si="16"/>
        <v>32334.863275800002</v>
      </c>
      <c r="N46" s="58">
        <f t="shared" si="16"/>
        <v>3233.4863275799999</v>
      </c>
    </row>
    <row r="47" spans="2:14" hidden="1" x14ac:dyDescent="0.3"/>
    <row r="48" spans="2:14" hidden="1" x14ac:dyDescent="0.3"/>
  </sheetData>
  <mergeCells count="3">
    <mergeCell ref="I42:J42"/>
    <mergeCell ref="M42:N42"/>
    <mergeCell ref="K42:L42"/>
  </mergeCells>
  <hyperlinks>
    <hyperlink ref="C7" r:id="rId1" display="2014@" xr:uid="{AC4C8219-57B9-4488-AC46-F7826671EBFD}"/>
    <hyperlink ref="D7" r:id="rId2" display="2014@" xr:uid="{5BC0D8F5-76AC-4581-8BEA-84B96F5D9179}"/>
    <hyperlink ref="E7" r:id="rId3" display="2014@" xr:uid="{DE4556F0-D89D-4308-8847-43BA72381E1B}"/>
  </hyperlinks>
  <pageMargins left="0.38" right="0.24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Ind AS 116 Impact</vt:lpstr>
      <vt:lpstr>Press Release March 20 New</vt:lpstr>
      <vt:lpstr>Sheet1</vt:lpstr>
      <vt:lpstr>Press Release Sep 23</vt:lpstr>
      <vt:lpstr>'Press Release March 20 New'!Print_Area</vt:lpstr>
      <vt:lpstr>'Press Release Sep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Gelli Santosh Kumar</cp:lastModifiedBy>
  <cp:lastPrinted>2023-10-20T05:35:09Z</cp:lastPrinted>
  <dcterms:created xsi:type="dcterms:W3CDTF">2018-04-23T18:48:38Z</dcterms:created>
  <dcterms:modified xsi:type="dcterms:W3CDTF">2023-10-20T05:35:15Z</dcterms:modified>
</cp:coreProperties>
</file>