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fy-my.sharepoint.com/personal/praveen_krishna_sifycorp_com/Documents/CORPORATE COMMUNICATIONS/Press Release - Financials/Annual Financial 2022-23/Drafts/USE THIS/"/>
    </mc:Choice>
  </mc:AlternateContent>
  <xr:revisionPtr revIDLastSave="2" documentId="8_{70B433DB-C1F5-4963-BC04-FF0F6A544F35}" xr6:coauthVersionLast="47" xr6:coauthVersionMax="47" xr10:uidLastSave="{420872AD-B4C3-44AE-B7EE-758E7B8F311A}"/>
  <bookViews>
    <workbookView xWindow="-110" yWindow="-110" windowWidth="22780" windowHeight="14540" firstSheet="2" activeTab="2" xr2:uid="{00000000-000D-0000-FFFF-FFFF00000000}"/>
  </bookViews>
  <sheets>
    <sheet name="Ind AS 116 Impact" sheetId="5" state="hidden" r:id="rId1"/>
    <sheet name="Press Release March 20 New" sheetId="3" state="hidden" r:id="rId2"/>
    <sheet name="Press Release March 23" sheetId="6" r:id="rId3"/>
  </sheets>
  <definedNames>
    <definedName name="BuiltIn_Print_Area">#REF!</definedName>
    <definedName name="_xlnm.Print_Area" localSheetId="1">'Press Release March 20 New'!$B$1:$F$36</definedName>
    <definedName name="_xlnm.Print_Area" localSheetId="2">'Press Release March 23'!$B$1:$F$21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1" i="6" l="1"/>
  <c r="W18" i="6" s="1"/>
  <c r="P14" i="6"/>
  <c r="O14" i="6"/>
  <c r="N14" i="6"/>
  <c r="K14" i="6"/>
  <c r="J14" i="6"/>
  <c r="I14" i="6"/>
  <c r="H14" i="6"/>
  <c r="M37" i="6"/>
  <c r="L37" i="6"/>
  <c r="M36" i="6"/>
  <c r="L36" i="6"/>
  <c r="M35" i="6"/>
  <c r="L35" i="6"/>
  <c r="M33" i="6"/>
  <c r="L33" i="6"/>
  <c r="M32" i="6"/>
  <c r="L32" i="6"/>
  <c r="Q31" i="6"/>
  <c r="M31" i="6"/>
  <c r="G31" i="6"/>
  <c r="M30" i="6"/>
  <c r="Q29" i="6"/>
  <c r="M29" i="6"/>
  <c r="G29" i="6"/>
  <c r="M28" i="6"/>
  <c r="L28" i="6"/>
  <c r="Q23" i="6"/>
  <c r="M23" i="6"/>
  <c r="L23" i="6"/>
  <c r="G23" i="6"/>
  <c r="Q22" i="6"/>
  <c r="G22" i="6"/>
  <c r="Q18" i="6"/>
  <c r="G18" i="6"/>
  <c r="Q17" i="6"/>
  <c r="G17" i="6"/>
  <c r="Q16" i="6"/>
  <c r="G16" i="6"/>
  <c r="Q12" i="6"/>
  <c r="G12" i="6"/>
  <c r="Q11" i="6"/>
  <c r="G11" i="6"/>
  <c r="G10" i="6"/>
  <c r="Q10" i="6"/>
  <c r="W19" i="6" l="1"/>
  <c r="W20" i="6"/>
  <c r="W21" i="6"/>
  <c r="Q14" i="6"/>
  <c r="G14" i="6"/>
  <c r="L11" i="6" l="1"/>
  <c r="L30" i="6"/>
  <c r="L17" i="6"/>
  <c r="L18" i="6"/>
  <c r="L12" i="6"/>
  <c r="M12" i="6"/>
  <c r="M11" i="6"/>
  <c r="M17" i="6"/>
  <c r="M18" i="6"/>
  <c r="L16" i="6"/>
  <c r="L22" i="6" l="1"/>
  <c r="M16" i="6" l="1"/>
  <c r="M22" i="6" l="1"/>
  <c r="L31" i="6" l="1"/>
  <c r="L29" i="6"/>
  <c r="I27" i="6"/>
  <c r="I26" i="6"/>
  <c r="N26" i="6"/>
  <c r="N25" i="6"/>
  <c r="F37" i="6" l="1"/>
  <c r="E37" i="6"/>
  <c r="Q37" i="6" s="1"/>
  <c r="D37" i="6"/>
  <c r="C37" i="6"/>
  <c r="G37" i="6" s="1"/>
  <c r="E36" i="6"/>
  <c r="Q36" i="6" s="1"/>
  <c r="D36" i="6"/>
  <c r="C36" i="6"/>
  <c r="G36" i="6" s="1"/>
  <c r="D35" i="6"/>
  <c r="C35" i="6"/>
  <c r="G35" i="6" s="1"/>
  <c r="F33" i="6"/>
  <c r="E33" i="6"/>
  <c r="Q33" i="6" s="1"/>
  <c r="D33" i="6"/>
  <c r="C33" i="6"/>
  <c r="G33" i="6" s="1"/>
  <c r="F32" i="6"/>
  <c r="E32" i="6"/>
  <c r="Q32" i="6" s="1"/>
  <c r="D32" i="6"/>
  <c r="C32" i="6"/>
  <c r="G32" i="6" s="1"/>
  <c r="F30" i="6"/>
  <c r="E30" i="6"/>
  <c r="Q30" i="6" s="1"/>
  <c r="D30" i="6"/>
  <c r="C30" i="6"/>
  <c r="G30" i="6" s="1"/>
  <c r="F36" i="6"/>
  <c r="E35" i="6" l="1"/>
  <c r="Q35" i="6" s="1"/>
  <c r="F35" i="6"/>
  <c r="F14" i="6" l="1"/>
  <c r="F21" i="6" s="1"/>
  <c r="F24" i="6" s="1"/>
  <c r="F28" i="6" l="1"/>
  <c r="F38" i="6" s="1"/>
  <c r="L10" i="6"/>
  <c r="L14" i="6" s="1"/>
  <c r="M10" i="6" l="1"/>
  <c r="M14" i="6" l="1"/>
  <c r="E14" i="6"/>
  <c r="C14" i="6"/>
  <c r="D14" i="6"/>
  <c r="D21" i="6" l="1"/>
  <c r="D24" i="6" s="1"/>
  <c r="C21" i="6"/>
  <c r="C24" i="6" s="1"/>
  <c r="E21" i="6"/>
  <c r="E24" i="6" s="1"/>
  <c r="D28" i="6" l="1"/>
  <c r="D38" i="6" s="1"/>
  <c r="E28" i="6"/>
  <c r="C28" i="6"/>
  <c r="D14" i="3"/>
  <c r="D21" i="3" s="1"/>
  <c r="D23" i="3" s="1"/>
  <c r="D27" i="3" s="1"/>
  <c r="D35" i="3" s="1"/>
  <c r="D29" i="3"/>
  <c r="D30" i="3"/>
  <c r="D31" i="3"/>
  <c r="D32" i="3"/>
  <c r="D34" i="3"/>
  <c r="F14" i="3"/>
  <c r="F21" i="3" s="1"/>
  <c r="F23" i="3" s="1"/>
  <c r="F27" i="3" s="1"/>
  <c r="F35" i="3" s="1"/>
  <c r="F29" i="3"/>
  <c r="F30" i="3"/>
  <c r="F31" i="3"/>
  <c r="F32" i="3"/>
  <c r="F34" i="3"/>
  <c r="C41" i="3"/>
  <c r="H9" i="5"/>
  <c r="E38" i="6" l="1"/>
  <c r="Q28" i="6"/>
  <c r="C38" i="6"/>
  <c r="G28" i="6"/>
  <c r="D9" i="5"/>
  <c r="G9" i="5" s="1"/>
  <c r="D10" i="5"/>
  <c r="G10" i="5" s="1"/>
  <c r="E10" i="5"/>
  <c r="F9" i="5" l="1"/>
  <c r="H10" i="5"/>
  <c r="F10" i="5"/>
  <c r="E12" i="3" l="1"/>
  <c r="C12" i="3"/>
  <c r="C18" i="3" l="1"/>
  <c r="C19" i="3" l="1"/>
  <c r="E30" i="3" l="1"/>
  <c r="C30" i="3"/>
  <c r="E32" i="3"/>
  <c r="E34" i="3"/>
  <c r="C34" i="3"/>
  <c r="C32" i="3"/>
  <c r="E31" i="3"/>
  <c r="C31" i="3"/>
  <c r="E29" i="3"/>
  <c r="C29" i="3"/>
  <c r="E14" i="3" l="1"/>
  <c r="C14" i="3"/>
  <c r="C21" i="3" l="1"/>
  <c r="E21" i="3"/>
  <c r="C23" i="3" l="1"/>
  <c r="E23" i="3"/>
  <c r="C27" i="3" l="1"/>
  <c r="C35" i="3" s="1"/>
  <c r="E27" i="3"/>
  <c r="E35" i="3" s="1"/>
</calcChain>
</file>

<file path=xl/sharedStrings.xml><?xml version="1.0" encoding="utf-8"?>
<sst xmlns="http://schemas.openxmlformats.org/spreadsheetml/2006/main" count="88" uniqueCount="42">
  <si>
    <t xml:space="preserve">Sify Technologies Limited </t>
  </si>
  <si>
    <t>Unaudited Consolidated Income Statement as per IFRS</t>
  </si>
  <si>
    <t>(In INR millions)</t>
  </si>
  <si>
    <t xml:space="preserve">Quarter ended </t>
  </si>
  <si>
    <t xml:space="preserve">Year ended </t>
  </si>
  <si>
    <t>Description</t>
  </si>
  <si>
    <t>March</t>
  </si>
  <si>
    <t>(Audited)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</si>
  <si>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</si>
  <si>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</si>
  <si>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</si>
  <si>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</si>
  <si>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</si>
  <si>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</si>
  <si>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</si>
  <si>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</si>
  <si>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</si>
  <si>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</si>
  <si>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</si>
  <si>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</si>
  <si>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</si>
  <si>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</si>
  <si>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</si>
  <si>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</si>
  <si>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 xml:space="preserve"> </t>
  </si>
  <si>
    <t>Impact</t>
  </si>
  <si>
    <t>EBITDA 18-19</t>
  </si>
  <si>
    <t>EBITDA Q4</t>
  </si>
  <si>
    <t>Cash Balance</t>
  </si>
  <si>
    <t>Capex Spent for the quarter</t>
  </si>
  <si>
    <t>Rs Million</t>
  </si>
  <si>
    <t xml:space="preserve">Ind AS 116 Implementation </t>
  </si>
  <si>
    <t>Before</t>
  </si>
  <si>
    <t>After</t>
  </si>
  <si>
    <t>% Before</t>
  </si>
  <si>
    <t>% After</t>
  </si>
  <si>
    <t>Capex Spent for the Year</t>
  </si>
  <si>
    <t>Rs Million (CY)</t>
  </si>
  <si>
    <t>Current Tax</t>
  </si>
  <si>
    <t>Deferred Tax</t>
  </si>
  <si>
    <t xml:space="preserve">Deferred Tax </t>
  </si>
  <si>
    <t>Impairment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</si>
</sst>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  <font>
      <b/>
      <u/>
      <sz val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2" applyFont="1"/>
    <xf numFmtId="1" fontId="3" fillId="0" borderId="0" xfId="2" applyNumberFormat="1" applyFont="1"/>
    <xf numFmtId="0" fontId="3" fillId="0" borderId="0" xfId="0" applyFont="1"/>
    <xf numFmtId="0" fontId="3" fillId="0" borderId="0" xfId="2" applyFont="1"/>
    <xf numFmtId="0" fontId="2" fillId="0" borderId="1" xfId="2" applyFont="1" applyBorder="1" applyAlignment="1">
      <alignment vertical="center"/>
    </xf>
    <xf numFmtId="0" fontId="2" fillId="0" borderId="2" xfId="2" applyFont="1" applyBorder="1"/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 vertical="center"/>
    </xf>
    <xf numFmtId="16" fontId="2" fillId="0" borderId="0" xfId="2" applyNumberFormat="1" applyFont="1" applyAlignment="1">
      <alignment horizontal="center"/>
    </xf>
    <xf numFmtId="16" fontId="2" fillId="0" borderId="5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4" xfId="2" applyFont="1" applyBorder="1" applyAlignment="1">
      <alignment vertic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3" fillId="0" borderId="4" xfId="2" applyFont="1" applyBorder="1"/>
    <xf numFmtId="0" fontId="3" fillId="0" borderId="0" xfId="0" applyFont="1" applyBorder="1"/>
    <xf numFmtId="0" fontId="3" fillId="0" borderId="5" xfId="2" applyFont="1" applyBorder="1"/>
    <xf numFmtId="165" fontId="3" fillId="0" borderId="0" xfId="1" applyNumberFormat="1" applyFont="1" applyFill="1" applyBorder="1"/>
    <xf numFmtId="165" fontId="3" fillId="0" borderId="5" xfId="1" applyNumberFormat="1" applyFont="1" applyFill="1" applyBorder="1"/>
    <xf numFmtId="165" fontId="3" fillId="0" borderId="0" xfId="2" applyNumberFormat="1" applyFont="1"/>
    <xf numFmtId="165" fontId="3" fillId="0" borderId="5" xfId="2" applyNumberFormat="1" applyFont="1" applyBorder="1"/>
    <xf numFmtId="0" fontId="2" fillId="0" borderId="4" xfId="2" applyFont="1" applyBorder="1"/>
    <xf numFmtId="165" fontId="2" fillId="0" borderId="8" xfId="1" applyNumberFormat="1" applyFont="1" applyFill="1" applyBorder="1"/>
    <xf numFmtId="165" fontId="2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2" fillId="0" borderId="12" xfId="1" applyNumberFormat="1" applyFont="1" applyFill="1" applyBorder="1"/>
    <xf numFmtId="165" fontId="2" fillId="0" borderId="13" xfId="1" applyNumberFormat="1" applyFont="1" applyFill="1" applyBorder="1"/>
    <xf numFmtId="165" fontId="2" fillId="0" borderId="0" xfId="1" applyNumberFormat="1" applyFont="1" applyFill="1" applyBorder="1"/>
    <xf numFmtId="164" fontId="2" fillId="0" borderId="4" xfId="2" applyNumberFormat="1" applyFont="1" applyBorder="1"/>
    <xf numFmtId="0" fontId="4" fillId="0" borderId="4" xfId="2" applyFont="1" applyBorder="1"/>
    <xf numFmtId="165" fontId="2" fillId="0" borderId="5" xfId="1" applyNumberFormat="1" applyFont="1" applyFill="1" applyBorder="1"/>
    <xf numFmtId="0" fontId="3" fillId="0" borderId="4" xfId="2" applyFont="1" applyBorder="1" applyAlignment="1">
      <alignment horizontal="left" vertical="top" wrapText="1"/>
    </xf>
    <xf numFmtId="0" fontId="3" fillId="0" borderId="0" xfId="2" applyFont="1" applyAlignment="1">
      <alignment horizontal="left" vertical="top" wrapText="1"/>
    </xf>
    <xf numFmtId="0" fontId="3" fillId="0" borderId="14" xfId="2" applyFont="1" applyBorder="1"/>
    <xf numFmtId="0" fontId="3" fillId="0" borderId="6" xfId="2" applyFont="1" applyBorder="1"/>
    <xf numFmtId="0" fontId="3" fillId="0" borderId="6" xfId="0" applyFont="1" applyBorder="1"/>
    <xf numFmtId="0" fontId="3" fillId="0" borderId="7" xfId="2" applyFont="1" applyBorder="1"/>
    <xf numFmtId="0" fontId="7" fillId="0" borderId="0" xfId="2" applyFont="1"/>
    <xf numFmtId="0" fontId="3" fillId="0" borderId="15" xfId="2" applyFont="1" applyBorder="1"/>
    <xf numFmtId="9" fontId="2" fillId="0" borderId="0" xfId="9" applyFont="1" applyFill="1" applyBorder="1"/>
    <xf numFmtId="9" fontId="3" fillId="0" borderId="15" xfId="9" applyFont="1" applyFill="1" applyBorder="1"/>
    <xf numFmtId="0" fontId="2" fillId="0" borderId="15" xfId="2" applyFont="1" applyBorder="1" applyAlignment="1">
      <alignment horizontal="center"/>
    </xf>
    <xf numFmtId="165" fontId="3" fillId="0" borderId="15" xfId="1" applyNumberFormat="1" applyFont="1" applyFill="1" applyBorder="1"/>
    <xf numFmtId="165" fontId="3" fillId="0" borderId="8" xfId="1" applyNumberFormat="1" applyFont="1" applyFill="1" applyBorder="1"/>
    <xf numFmtId="165" fontId="3" fillId="0" borderId="0" xfId="1" applyNumberFormat="1" applyFont="1" applyFill="1"/>
    <xf numFmtId="0" fontId="2" fillId="0" borderId="10" xfId="2" applyFont="1" applyBorder="1"/>
    <xf numFmtId="0" fontId="2" fillId="0" borderId="10" xfId="2" applyFont="1" applyBorder="1" applyAlignment="1">
      <alignment horizontal="center"/>
    </xf>
    <xf numFmtId="0" fontId="2" fillId="0" borderId="17" xfId="2" applyFont="1" applyBorder="1" applyAlignment="1">
      <alignment horizontal="center"/>
    </xf>
    <xf numFmtId="16" fontId="2" fillId="0" borderId="19" xfId="2" applyNumberFormat="1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0" fontId="3" fillId="0" borderId="19" xfId="2" applyFont="1" applyBorder="1"/>
    <xf numFmtId="165" fontId="3" fillId="0" borderId="19" xfId="1" applyNumberFormat="1" applyFont="1" applyFill="1" applyBorder="1"/>
    <xf numFmtId="165" fontId="3" fillId="0" borderId="19" xfId="2" applyNumberFormat="1" applyFont="1" applyBorder="1"/>
    <xf numFmtId="165" fontId="2" fillId="0" borderId="21" xfId="1" applyNumberFormat="1" applyFont="1" applyFill="1" applyBorder="1"/>
    <xf numFmtId="0" fontId="3" fillId="2" borderId="0" xfId="2" applyFont="1" applyFill="1"/>
    <xf numFmtId="0" fontId="0" fillId="2" borderId="0" xfId="0" applyFill="1"/>
    <xf numFmtId="0" fontId="0" fillId="0" borderId="0" xfId="0" applyFill="1"/>
    <xf numFmtId="0" fontId="2" fillId="0" borderId="16" xfId="2" applyFont="1" applyBorder="1" applyAlignment="1">
      <alignment vertical="center"/>
    </xf>
    <xf numFmtId="0" fontId="2" fillId="0" borderId="18" xfId="2" applyFont="1" applyBorder="1" applyAlignment="1">
      <alignment horizontal="center" vertical="center"/>
    </xf>
    <xf numFmtId="0" fontId="2" fillId="0" borderId="18" xfId="2" applyFont="1" applyBorder="1" applyAlignment="1">
      <alignment vertical="center"/>
    </xf>
    <xf numFmtId="0" fontId="3" fillId="0" borderId="18" xfId="2" applyFont="1" applyBorder="1"/>
    <xf numFmtId="0" fontId="2" fillId="0" borderId="18" xfId="2" applyFont="1" applyBorder="1"/>
    <xf numFmtId="0" fontId="2" fillId="0" borderId="22" xfId="2" applyFont="1" applyBorder="1"/>
    <xf numFmtId="165" fontId="3" fillId="0" borderId="6" xfId="2" applyNumberFormat="1" applyFont="1" applyBorder="1"/>
    <xf numFmtId="9" fontId="3" fillId="0" borderId="0" xfId="9" applyFont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014@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2014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CD10-6185-4E92-8230-786573DCB815}">
  <dimension ref="B6:J11"/>
  <sheetViews>
    <sheetView workbookViewId="0">
      <selection activeCell="E9" sqref="E9"/>
    </sheetView>
  </sheetViews>
  <sheetFormatPr defaultRowHeight="12.5" x14ac:dyDescent="0.25"/>
  <cols>
    <col min="3" max="3" width="10.81640625" bestFit="1" customWidth="1"/>
  </cols>
  <sheetData>
    <row r="6" spans="2:10" ht="13" x14ac:dyDescent="0.3">
      <c r="B6" s="4"/>
      <c r="C6" s="20"/>
      <c r="D6" s="20"/>
      <c r="E6" s="4"/>
      <c r="F6" s="4"/>
      <c r="G6" s="4"/>
      <c r="H6" s="4"/>
      <c r="I6" s="4"/>
      <c r="J6" s="4"/>
    </row>
    <row r="7" spans="2:10" ht="13" x14ac:dyDescent="0.3">
      <c r="B7" s="4"/>
      <c r="C7" s="41" t="s">
        <v>31</v>
      </c>
      <c r="D7" s="4"/>
      <c r="E7" s="4"/>
      <c r="F7" s="4"/>
      <c r="G7" s="4"/>
      <c r="H7" s="4"/>
      <c r="I7" s="4"/>
      <c r="J7" s="4"/>
    </row>
    <row r="8" spans="2:10" ht="13" x14ac:dyDescent="0.3">
      <c r="B8" s="4"/>
      <c r="C8" s="4"/>
      <c r="D8" s="45" t="s">
        <v>32</v>
      </c>
      <c r="E8" s="45" t="s">
        <v>33</v>
      </c>
      <c r="F8" s="45" t="s">
        <v>25</v>
      </c>
      <c r="G8" s="45" t="s">
        <v>34</v>
      </c>
      <c r="H8" s="45" t="s">
        <v>35</v>
      </c>
      <c r="I8" s="4"/>
      <c r="J8" s="4"/>
    </row>
    <row r="9" spans="2:10" ht="13" x14ac:dyDescent="0.3">
      <c r="B9" s="4"/>
      <c r="C9" s="42" t="s">
        <v>26</v>
      </c>
      <c r="D9" s="46">
        <f>'Press Release March 20 New'!F14</f>
        <v>3122</v>
      </c>
      <c r="E9" s="46">
        <v>3498</v>
      </c>
      <c r="F9" s="46">
        <f>E9-D9</f>
        <v>376</v>
      </c>
      <c r="G9" s="44">
        <f>'Press Release March 20 New'!E14/D9-1</f>
        <v>0.30571837981580385</v>
      </c>
      <c r="H9" s="44">
        <f>'Press Release March 20 New'!E14/E9-1</f>
        <v>0.16536671863491681</v>
      </c>
      <c r="I9" s="4"/>
      <c r="J9" s="4"/>
    </row>
    <row r="10" spans="2:10" ht="13" x14ac:dyDescent="0.3">
      <c r="B10" s="4"/>
      <c r="C10" s="42" t="s">
        <v>27</v>
      </c>
      <c r="D10" s="46">
        <f>'Press Release March 20 New'!D14</f>
        <v>822</v>
      </c>
      <c r="E10" s="46">
        <f>D10+99</f>
        <v>921</v>
      </c>
      <c r="F10" s="46">
        <f>E10-D10</f>
        <v>99</v>
      </c>
      <c r="G10" s="44">
        <f>'Press Release March 20 New'!C14/D10-1</f>
        <v>0.26297115144353334</v>
      </c>
      <c r="H10" s="44">
        <f>'Press Release March 20 New'!C14/E10-1</f>
        <v>0.12721203744471699</v>
      </c>
      <c r="I10" s="4"/>
      <c r="J10" s="4"/>
    </row>
    <row r="11" spans="2:10" ht="13" x14ac:dyDescent="0.3">
      <c r="B11" s="4"/>
      <c r="C11" s="20"/>
      <c r="D11" s="22"/>
      <c r="E11" s="4"/>
      <c r="F11" s="4"/>
      <c r="G11" s="4"/>
      <c r="H11" s="4"/>
      <c r="I11" s="4"/>
      <c r="J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5D08-2307-45B3-AE14-1147D92F6168}">
  <sheetPr>
    <pageSetUpPr fitToPage="1"/>
  </sheetPr>
  <dimension ref="B1:K42"/>
  <sheetViews>
    <sheetView showGridLines="0" showZeros="0" zoomScaleNormal="100" workbookViewId="0">
      <pane xSplit="2" ySplit="8" topLeftCell="C10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ColWidth="9.1796875" defaultRowHeight="12" x14ac:dyDescent="0.3"/>
  <cols>
    <col min="1" max="1" width="2.54296875" style="4" customWidth="1"/>
    <col min="2" max="2" width="37.453125" style="4" customWidth="1"/>
    <col min="3" max="3" width="13.54296875" style="4" bestFit="1" customWidth="1"/>
    <col min="4" max="4" width="13.453125" style="3" customWidth="1"/>
    <col min="5" max="5" width="14" style="4" customWidth="1"/>
    <col min="6" max="8" width="14.7265625" style="4" customWidth="1"/>
    <col min="9" max="9" width="9.1796875" style="4"/>
    <col min="10" max="10" width="13.453125" style="4" customWidth="1"/>
    <col min="11" max="15" width="9.54296875" style="4" customWidth="1"/>
    <col min="16" max="16" width="18.453125" style="4" bestFit="1" customWidth="1"/>
    <col min="17" max="17" width="6.26953125" style="4" bestFit="1" customWidth="1"/>
    <col min="18" max="16384" width="9.1796875" style="4"/>
  </cols>
  <sheetData>
    <row r="1" spans="2:11" x14ac:dyDescent="0.3">
      <c r="B1" s="1" t="s">
        <v>0</v>
      </c>
      <c r="C1" s="2"/>
    </row>
    <row r="3" spans="2:11" x14ac:dyDescent="0.3">
      <c r="B3" s="1" t="s">
        <v>1</v>
      </c>
    </row>
    <row r="4" spans="2:11" x14ac:dyDescent="0.3">
      <c r="B4" s="1" t="s">
        <v>2</v>
      </c>
    </row>
    <row r="5" spans="2:11" x14ac:dyDescent="0.3">
      <c r="B5" s="5"/>
      <c r="C5" s="6" t="s">
        <v>3</v>
      </c>
      <c r="D5" s="6" t="s">
        <v>3</v>
      </c>
      <c r="E5" s="7" t="s">
        <v>4</v>
      </c>
      <c r="F5" s="8" t="s">
        <v>4</v>
      </c>
      <c r="G5" s="12"/>
      <c r="H5" s="12"/>
      <c r="J5" s="1"/>
      <c r="K5" s="12"/>
    </row>
    <row r="6" spans="2:11" x14ac:dyDescent="0.3">
      <c r="B6" s="9" t="s">
        <v>5</v>
      </c>
      <c r="C6" s="10" t="s">
        <v>6</v>
      </c>
      <c r="D6" s="10" t="s">
        <v>6</v>
      </c>
      <c r="E6" s="10" t="s">
        <v>6</v>
      </c>
      <c r="F6" s="11" t="s">
        <v>6</v>
      </c>
      <c r="G6" s="10"/>
      <c r="H6" s="10"/>
      <c r="J6" s="10"/>
      <c r="K6" s="10"/>
    </row>
    <row r="7" spans="2:11" x14ac:dyDescent="0.3">
      <c r="B7" s="9"/>
      <c r="C7" s="12">
        <v>2020</v>
      </c>
      <c r="D7" s="12">
        <v>2019</v>
      </c>
      <c r="E7" s="12">
        <v>2020</v>
      </c>
      <c r="F7" s="13">
        <v>2019</v>
      </c>
      <c r="G7" s="12"/>
      <c r="H7" s="12"/>
      <c r="J7" s="12"/>
      <c r="K7" s="12"/>
    </row>
    <row r="8" spans="2:11" x14ac:dyDescent="0.3">
      <c r="B8" s="14"/>
      <c r="C8" s="15"/>
      <c r="D8" s="15"/>
      <c r="E8" s="15"/>
      <c r="F8" s="16" t="s">
        <v>7</v>
      </c>
      <c r="G8" s="12"/>
      <c r="H8" s="12"/>
      <c r="J8" s="12"/>
      <c r="K8" s="12"/>
    </row>
    <row r="9" spans="2:11" x14ac:dyDescent="0.3">
      <c r="B9" s="17"/>
      <c r="D9" s="18"/>
      <c r="F9" s="19"/>
    </row>
    <row r="10" spans="2:11" x14ac:dyDescent="0.3">
      <c r="B10" s="17" t="s">
        <v>8</v>
      </c>
      <c r="C10" s="20">
        <v>5736.0832383788684</v>
      </c>
      <c r="D10" s="20">
        <v>5623</v>
      </c>
      <c r="E10" s="20">
        <v>22952.066609637139</v>
      </c>
      <c r="F10" s="21">
        <v>21547</v>
      </c>
      <c r="G10" s="43"/>
      <c r="H10" s="43"/>
    </row>
    <row r="11" spans="2:11" ht="16.5" customHeight="1" x14ac:dyDescent="0.3">
      <c r="B11" s="17" t="s">
        <v>9</v>
      </c>
      <c r="C11" s="20">
        <v>-3464.6459518922838</v>
      </c>
      <c r="D11" s="20">
        <v>-3546</v>
      </c>
      <c r="E11" s="20">
        <v>-14364.826827852199</v>
      </c>
      <c r="F11" s="21">
        <v>-13602</v>
      </c>
      <c r="G11" s="20"/>
      <c r="H11" s="20"/>
    </row>
    <row r="12" spans="2:11" ht="16.5" customHeight="1" x14ac:dyDescent="0.3">
      <c r="B12" s="17" t="s">
        <v>10</v>
      </c>
      <c r="C12" s="20">
        <f>-1219029/1000-14.246</f>
        <v>-1233.2750000000001</v>
      </c>
      <c r="D12" s="20">
        <v>-1255</v>
      </c>
      <c r="E12" s="20">
        <f>(-4513762+2975)/1000</f>
        <v>-4510.7870000000003</v>
      </c>
      <c r="F12" s="21">
        <v>-4823</v>
      </c>
      <c r="G12" s="20"/>
      <c r="H12" s="20"/>
    </row>
    <row r="13" spans="2:11" ht="16.5" customHeight="1" x14ac:dyDescent="0.3">
      <c r="B13" s="17"/>
      <c r="C13" s="20"/>
      <c r="D13" s="20"/>
      <c r="E13" s="22"/>
      <c r="F13" s="23"/>
      <c r="G13" s="22"/>
      <c r="H13" s="22"/>
    </row>
    <row r="14" spans="2:11" ht="16.5" customHeight="1" x14ac:dyDescent="0.3">
      <c r="B14" s="24" t="s">
        <v>11</v>
      </c>
      <c r="C14" s="25">
        <f t="shared" ref="C14:E14" si="0">SUM(C10:C12)</f>
        <v>1038.1622864865844</v>
      </c>
      <c r="D14" s="25">
        <f t="shared" si="0"/>
        <v>822</v>
      </c>
      <c r="E14" s="25">
        <f t="shared" si="0"/>
        <v>4076.4527817849394</v>
      </c>
      <c r="F14" s="26">
        <f t="shared" ref="F14" si="1">SUM(F10:F12)</f>
        <v>3122</v>
      </c>
      <c r="G14" s="43"/>
      <c r="H14" s="43"/>
    </row>
    <row r="15" spans="2:11" ht="16.5" customHeight="1" x14ac:dyDescent="0.3">
      <c r="B15" s="17"/>
      <c r="C15" s="20"/>
      <c r="D15" s="20"/>
      <c r="E15" s="22"/>
      <c r="F15" s="23"/>
      <c r="G15" s="22"/>
      <c r="H15" s="22"/>
    </row>
    <row r="16" spans="2:11" ht="16.5" customHeight="1" x14ac:dyDescent="0.3">
      <c r="B16" s="17" t="s">
        <v>12</v>
      </c>
      <c r="C16" s="20">
        <v>-653.93053549210936</v>
      </c>
      <c r="D16" s="20">
        <v>-394</v>
      </c>
      <c r="E16" s="20">
        <v>-2290.5665384620465</v>
      </c>
      <c r="F16" s="21">
        <v>-1533</v>
      </c>
      <c r="G16" s="20"/>
      <c r="H16" s="20"/>
      <c r="J16" s="20"/>
      <c r="K16" s="20"/>
    </row>
    <row r="17" spans="2:11" ht="16.5" customHeight="1" x14ac:dyDescent="0.3">
      <c r="B17" s="17" t="s">
        <v>13</v>
      </c>
      <c r="C17" s="20">
        <v>-280.61635541182625</v>
      </c>
      <c r="D17" s="20">
        <v>-199</v>
      </c>
      <c r="E17" s="20">
        <v>-860.25567638921427</v>
      </c>
      <c r="F17" s="21">
        <v>-682</v>
      </c>
      <c r="G17" s="20"/>
      <c r="H17" s="20"/>
      <c r="J17" s="20"/>
      <c r="K17" s="20"/>
    </row>
    <row r="18" spans="2:11" x14ac:dyDescent="0.3">
      <c r="B18" s="17" t="s">
        <v>21</v>
      </c>
      <c r="C18" s="20">
        <f>(52375+14246)/1000</f>
        <v>66.620999999999995</v>
      </c>
      <c r="D18" s="20">
        <v>77</v>
      </c>
      <c r="E18" s="20">
        <v>97.154951167199243</v>
      </c>
      <c r="F18" s="21">
        <v>217</v>
      </c>
      <c r="G18" s="20"/>
      <c r="H18" s="20"/>
      <c r="J18" s="20"/>
      <c r="K18" s="20"/>
    </row>
    <row r="19" spans="2:11" x14ac:dyDescent="0.3">
      <c r="B19" s="17" t="s">
        <v>22</v>
      </c>
      <c r="C19" s="20">
        <f t="shared" ref="C19" si="2">J19/1000</f>
        <v>0</v>
      </c>
      <c r="D19" s="20">
        <v>0</v>
      </c>
      <c r="E19" s="20">
        <v>-2.9750084316898247</v>
      </c>
      <c r="F19" s="21">
        <v>-52</v>
      </c>
      <c r="G19" s="20"/>
      <c r="H19" s="20"/>
      <c r="J19" s="20"/>
      <c r="K19" s="20"/>
    </row>
    <row r="20" spans="2:11" ht="12.5" thickBot="1" x14ac:dyDescent="0.35">
      <c r="B20" s="24"/>
      <c r="C20" s="20"/>
      <c r="D20" s="20"/>
      <c r="E20" s="22"/>
      <c r="F20" s="23"/>
      <c r="G20" s="22"/>
      <c r="H20" s="22"/>
      <c r="J20" s="20"/>
      <c r="K20" s="22"/>
    </row>
    <row r="21" spans="2:11" x14ac:dyDescent="0.3">
      <c r="B21" s="24" t="s">
        <v>14</v>
      </c>
      <c r="C21" s="27">
        <f>SUM(C14:C20)</f>
        <v>170.23639558264881</v>
      </c>
      <c r="D21" s="27">
        <f t="shared" ref="D21:F21" si="3">SUM(D14:D20)</f>
        <v>306</v>
      </c>
      <c r="E21" s="27">
        <f t="shared" si="3"/>
        <v>1019.8105096691879</v>
      </c>
      <c r="F21" s="28">
        <f t="shared" si="3"/>
        <v>1072</v>
      </c>
      <c r="G21" s="43"/>
      <c r="H21" s="43"/>
      <c r="J21" s="20"/>
      <c r="K21" s="20"/>
    </row>
    <row r="22" spans="2:11" x14ac:dyDescent="0.3">
      <c r="B22" s="24" t="s">
        <v>15</v>
      </c>
      <c r="C22" s="20">
        <v>-35.841031502994824</v>
      </c>
      <c r="D22" s="20">
        <v>-3</v>
      </c>
      <c r="E22" s="20">
        <v>-314.255890839313</v>
      </c>
      <c r="F22" s="21">
        <v>-2.6120000000000001</v>
      </c>
      <c r="G22" s="43"/>
      <c r="H22" s="43"/>
      <c r="J22" s="20"/>
      <c r="K22" s="20"/>
    </row>
    <row r="23" spans="2:11" ht="12.5" thickBot="1" x14ac:dyDescent="0.35">
      <c r="B23" s="24" t="s">
        <v>16</v>
      </c>
      <c r="C23" s="29">
        <f>C21+C22</f>
        <v>134.39536407965397</v>
      </c>
      <c r="D23" s="29">
        <f>D21+D22</f>
        <v>303</v>
      </c>
      <c r="E23" s="29">
        <f>E21+E22</f>
        <v>705.55461882987493</v>
      </c>
      <c r="F23" s="30">
        <f>F21+F22</f>
        <v>1069.3879999999999</v>
      </c>
      <c r="G23" s="43"/>
      <c r="H23" s="43"/>
      <c r="J23" s="31"/>
      <c r="K23" s="31"/>
    </row>
    <row r="24" spans="2:11" x14ac:dyDescent="0.3">
      <c r="B24" s="24"/>
      <c r="C24" s="31"/>
      <c r="D24" s="31"/>
      <c r="E24" s="22"/>
      <c r="F24" s="23"/>
      <c r="G24" s="22"/>
      <c r="H24" s="22"/>
      <c r="J24" s="31"/>
      <c r="K24" s="22"/>
    </row>
    <row r="25" spans="2:11" x14ac:dyDescent="0.3">
      <c r="B25" s="32" t="s">
        <v>17</v>
      </c>
      <c r="C25" s="20"/>
      <c r="D25" s="20"/>
      <c r="E25" s="22"/>
      <c r="F25" s="23"/>
      <c r="G25" s="22"/>
      <c r="H25" s="22"/>
      <c r="J25" s="20"/>
      <c r="K25" s="22"/>
    </row>
    <row r="26" spans="2:11" x14ac:dyDescent="0.3">
      <c r="B26" s="33" t="s">
        <v>18</v>
      </c>
      <c r="C26" s="20"/>
      <c r="D26" s="20"/>
      <c r="E26" s="22"/>
      <c r="F26" s="23"/>
      <c r="G26" s="22"/>
      <c r="H26" s="22"/>
      <c r="J26" s="20"/>
      <c r="K26" s="22"/>
    </row>
    <row r="27" spans="2:11" x14ac:dyDescent="0.3">
      <c r="B27" s="24" t="s">
        <v>16</v>
      </c>
      <c r="C27" s="31">
        <f>C23</f>
        <v>134.39536407965397</v>
      </c>
      <c r="D27" s="31">
        <f t="shared" ref="D27:F27" si="4">D23</f>
        <v>303</v>
      </c>
      <c r="E27" s="31">
        <f t="shared" si="4"/>
        <v>705.55461882987493</v>
      </c>
      <c r="F27" s="34">
        <f t="shared" si="4"/>
        <v>1069.3879999999999</v>
      </c>
      <c r="G27" s="31"/>
      <c r="H27" s="31"/>
      <c r="J27" s="31"/>
      <c r="K27" s="31"/>
    </row>
    <row r="28" spans="2:11" s="36" customFormat="1" x14ac:dyDescent="0.3">
      <c r="B28" s="35" t="s">
        <v>19</v>
      </c>
      <c r="C28" s="20"/>
      <c r="D28" s="20"/>
      <c r="E28" s="20"/>
      <c r="F28" s="21"/>
      <c r="G28" s="20"/>
      <c r="H28" s="20"/>
      <c r="J28" s="20"/>
      <c r="K28" s="20"/>
    </row>
    <row r="29" spans="2:11" s="36" customFormat="1" x14ac:dyDescent="0.3">
      <c r="B29" s="17" t="s">
        <v>12</v>
      </c>
      <c r="C29" s="20">
        <f t="shared" ref="C29:F30" si="5">-C16</f>
        <v>653.93053549210936</v>
      </c>
      <c r="D29" s="20">
        <f t="shared" si="5"/>
        <v>394</v>
      </c>
      <c r="E29" s="20">
        <f t="shared" si="5"/>
        <v>2290.5665384620465</v>
      </c>
      <c r="F29" s="21">
        <f t="shared" si="5"/>
        <v>1533</v>
      </c>
      <c r="G29" s="20"/>
      <c r="H29" s="20"/>
      <c r="J29" s="20"/>
      <c r="K29" s="20"/>
    </row>
    <row r="30" spans="2:11" s="36" customFormat="1" x14ac:dyDescent="0.3">
      <c r="B30" s="17" t="s">
        <v>13</v>
      </c>
      <c r="C30" s="20">
        <f t="shared" si="5"/>
        <v>280.61635541182625</v>
      </c>
      <c r="D30" s="20">
        <f t="shared" si="5"/>
        <v>199</v>
      </c>
      <c r="E30" s="20">
        <f t="shared" si="5"/>
        <v>860.25567638921427</v>
      </c>
      <c r="F30" s="21">
        <f t="shared" si="5"/>
        <v>682</v>
      </c>
      <c r="G30" s="20"/>
      <c r="H30" s="20"/>
      <c r="J30" s="20"/>
      <c r="K30" s="20"/>
    </row>
    <row r="31" spans="2:11" s="36" customFormat="1" x14ac:dyDescent="0.3">
      <c r="B31" s="17" t="s">
        <v>22</v>
      </c>
      <c r="C31" s="20">
        <f>-C19</f>
        <v>0</v>
      </c>
      <c r="D31" s="20">
        <f t="shared" ref="D31:F31" si="6">-D19</f>
        <v>0</v>
      </c>
      <c r="E31" s="20">
        <f t="shared" si="6"/>
        <v>2.9750084316898247</v>
      </c>
      <c r="F31" s="21">
        <f t="shared" si="6"/>
        <v>52</v>
      </c>
      <c r="G31" s="20"/>
      <c r="H31" s="20"/>
      <c r="J31" s="20"/>
      <c r="K31" s="20"/>
    </row>
    <row r="32" spans="2:11" s="36" customFormat="1" x14ac:dyDescent="0.3">
      <c r="B32" s="17" t="s">
        <v>15</v>
      </c>
      <c r="C32" s="20">
        <f>-C22</f>
        <v>35.841031502994824</v>
      </c>
      <c r="D32" s="20">
        <f t="shared" ref="D32:F32" si="7">-D22</f>
        <v>3</v>
      </c>
      <c r="E32" s="20">
        <f t="shared" si="7"/>
        <v>314.255890839313</v>
      </c>
      <c r="F32" s="21">
        <f t="shared" si="7"/>
        <v>2.6120000000000001</v>
      </c>
      <c r="G32" s="20"/>
      <c r="H32" s="20"/>
      <c r="J32" s="20"/>
      <c r="K32" s="20"/>
    </row>
    <row r="33" spans="2:11" x14ac:dyDescent="0.3">
      <c r="B33" s="17" t="s">
        <v>20</v>
      </c>
      <c r="C33" s="20"/>
      <c r="D33" s="20"/>
      <c r="E33" s="20"/>
      <c r="F33" s="21"/>
      <c r="G33" s="20"/>
      <c r="H33" s="20"/>
      <c r="J33" s="20"/>
      <c r="K33" s="20"/>
    </row>
    <row r="34" spans="2:11" x14ac:dyDescent="0.3">
      <c r="B34" s="17" t="s">
        <v>23</v>
      </c>
      <c r="C34" s="20">
        <f>-C18</f>
        <v>-66.620999999999995</v>
      </c>
      <c r="D34" s="20">
        <f t="shared" ref="D34:F34" si="8">-D18</f>
        <v>-77</v>
      </c>
      <c r="E34" s="20">
        <f t="shared" si="8"/>
        <v>-97.154951167199243</v>
      </c>
      <c r="F34" s="21">
        <f t="shared" si="8"/>
        <v>-217</v>
      </c>
      <c r="G34" s="20"/>
      <c r="H34" s="20"/>
      <c r="J34" s="20"/>
      <c r="K34" s="20"/>
    </row>
    <row r="35" spans="2:11" x14ac:dyDescent="0.3">
      <c r="B35" s="24" t="s">
        <v>11</v>
      </c>
      <c r="C35" s="25">
        <f>SUM(C27:C34)</f>
        <v>1038.1622864865842</v>
      </c>
      <c r="D35" s="25">
        <f t="shared" ref="D35:F35" si="9">SUM(D27:D34)</f>
        <v>822</v>
      </c>
      <c r="E35" s="25">
        <f t="shared" si="9"/>
        <v>4076.4527817849394</v>
      </c>
      <c r="F35" s="26">
        <f t="shared" si="9"/>
        <v>3122</v>
      </c>
      <c r="G35" s="31"/>
      <c r="H35" s="31"/>
      <c r="J35" s="31"/>
      <c r="K35" s="31"/>
    </row>
    <row r="36" spans="2:11" x14ac:dyDescent="0.3">
      <c r="B36" s="37"/>
      <c r="C36" s="38"/>
      <c r="D36" s="39"/>
      <c r="E36" s="38"/>
      <c r="F36" s="40"/>
    </row>
    <row r="38" spans="2:11" x14ac:dyDescent="0.3">
      <c r="C38" s="4" t="s">
        <v>24</v>
      </c>
    </row>
    <row r="40" spans="2:11" x14ac:dyDescent="0.3">
      <c r="C40" s="41" t="s">
        <v>30</v>
      </c>
    </row>
    <row r="41" spans="2:11" x14ac:dyDescent="0.3">
      <c r="B41" s="42" t="s">
        <v>28</v>
      </c>
      <c r="C41" s="42">
        <f>ROUND((332604.913+2318356.41433635)/1000,0)</f>
        <v>2651</v>
      </c>
    </row>
    <row r="42" spans="2:11" x14ac:dyDescent="0.3">
      <c r="B42" s="42" t="s">
        <v>29</v>
      </c>
      <c r="C42" s="42">
        <v>4405</v>
      </c>
    </row>
  </sheetData>
  <hyperlinks>
    <hyperlink ref="F7" r:id="rId1" display="2014@" xr:uid="{B3E4D7BB-FC61-4813-9718-950436175A0B}"/>
    <hyperlink ref="C7" r:id="rId2" display="2014@" xr:uid="{01CDB8C2-B1A4-4492-A81B-7CF81286E6B0}"/>
    <hyperlink ref="E7" r:id="rId3" display="2014@" xr:uid="{75009F09-4C6C-4CDD-B252-93862FE0AAD6}"/>
    <hyperlink ref="D7" r:id="rId4" display="2014@" xr:uid="{ADD6AF5B-8AAD-4942-A843-79564B0AABAC}"/>
  </hyperlinks>
  <pageMargins left="0.38" right="0.24" top="1" bottom="1" header="0.5" footer="0.5"/>
  <pageSetup paperSize="9" orientation="portrait" horizontalDpi="300" verticalDpi="30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DBA0-245F-4664-9ED9-157A158DEC91}">
  <sheetPr>
    <pageSetUpPr fitToPage="1"/>
  </sheetPr>
  <dimension ref="B1:W46"/>
  <sheetViews>
    <sheetView showGridLines="0" showZeros="0" tabSelected="1" topLeftCell="A2" zoomScaleNormal="100" workbookViewId="0">
      <selection activeCell="B3" sqref="B3:F39"/>
    </sheetView>
  </sheetViews>
  <sheetFormatPr defaultColWidth="9.1796875" defaultRowHeight="13" x14ac:dyDescent="0.3"/>
  <cols>
    <col min="1" max="1" width="2.54296875" style="4" customWidth="1"/>
    <col min="2" max="2" width="37.453125" style="4" customWidth="1"/>
    <col min="3" max="3" width="13.54296875" style="4" bestFit="1" customWidth="1"/>
    <col min="4" max="4" width="15.1796875" style="4" bestFit="1" customWidth="1"/>
    <col min="5" max="6" width="14" style="4" customWidth="1"/>
    <col min="7" max="10" width="14" style="4" hidden="1" customWidth="1"/>
    <col min="11" max="11" width="14.7265625" style="4" hidden="1" customWidth="1"/>
    <col min="12" max="12" width="0" style="61" hidden="1" customWidth="1"/>
    <col min="13" max="13" width="14.7265625" style="4" hidden="1" customWidth="1"/>
    <col min="14" max="17" width="9.54296875" style="4" hidden="1" customWidth="1"/>
    <col min="18" max="18" width="18.453125" style="4" hidden="1" customWidth="1"/>
    <col min="19" max="19" width="6.26953125" style="4" hidden="1" customWidth="1"/>
    <col min="20" max="35" width="0" style="4" hidden="1" customWidth="1"/>
    <col min="36" max="16384" width="9.1796875" style="4"/>
  </cols>
  <sheetData>
    <row r="1" spans="2:17" x14ac:dyDescent="0.3">
      <c r="B1" s="1" t="s">
        <v>0</v>
      </c>
      <c r="C1" s="2"/>
      <c r="D1" s="2"/>
    </row>
    <row r="2" spans="2:17" x14ac:dyDescent="0.3">
      <c r="D2" s="48"/>
    </row>
    <row r="3" spans="2:17" x14ac:dyDescent="0.3">
      <c r="B3" s="1" t="s">
        <v>1</v>
      </c>
    </row>
    <row r="4" spans="2:17" ht="13.5" thickBot="1" x14ac:dyDescent="0.35">
      <c r="B4" s="1" t="s">
        <v>2</v>
      </c>
    </row>
    <row r="5" spans="2:17" x14ac:dyDescent="0.3">
      <c r="B5" s="62"/>
      <c r="C5" s="49" t="s">
        <v>3</v>
      </c>
      <c r="D5" s="49" t="s">
        <v>3</v>
      </c>
      <c r="E5" s="50" t="s">
        <v>4</v>
      </c>
      <c r="F5" s="51" t="s">
        <v>4</v>
      </c>
      <c r="G5" s="12"/>
      <c r="H5" s="12"/>
      <c r="I5" s="12"/>
      <c r="J5" s="12"/>
      <c r="K5" s="12"/>
      <c r="M5" s="12"/>
    </row>
    <row r="6" spans="2:17" x14ac:dyDescent="0.3">
      <c r="B6" s="63" t="s">
        <v>5</v>
      </c>
      <c r="C6" s="10" t="s">
        <v>6</v>
      </c>
      <c r="D6" s="10" t="s">
        <v>6</v>
      </c>
      <c r="E6" s="10" t="s">
        <v>6</v>
      </c>
      <c r="F6" s="52" t="s">
        <v>6</v>
      </c>
      <c r="G6" s="10"/>
      <c r="H6" s="10"/>
      <c r="I6" s="10"/>
      <c r="J6" s="10"/>
      <c r="K6" s="10"/>
      <c r="M6" s="10"/>
    </row>
    <row r="7" spans="2:17" x14ac:dyDescent="0.3">
      <c r="B7" s="63"/>
      <c r="C7" s="12">
        <v>2023</v>
      </c>
      <c r="D7" s="12">
        <v>2022</v>
      </c>
      <c r="E7" s="12">
        <v>2023</v>
      </c>
      <c r="F7" s="53">
        <v>2022</v>
      </c>
      <c r="G7" s="12"/>
      <c r="H7" s="12"/>
      <c r="I7" s="12"/>
      <c r="J7" s="12"/>
      <c r="K7" s="12"/>
      <c r="M7" s="12"/>
    </row>
    <row r="8" spans="2:17" x14ac:dyDescent="0.3">
      <c r="B8" s="64"/>
      <c r="C8" s="15"/>
      <c r="D8" s="15"/>
      <c r="E8" s="15"/>
      <c r="F8" s="54" t="s">
        <v>7</v>
      </c>
      <c r="G8" s="12"/>
      <c r="H8" s="12"/>
      <c r="I8" s="12"/>
      <c r="J8" s="12"/>
      <c r="K8" s="12"/>
      <c r="M8" s="12"/>
    </row>
    <row r="9" spans="2:17" x14ac:dyDescent="0.3">
      <c r="B9" s="65"/>
      <c r="F9" s="55"/>
    </row>
    <row r="10" spans="2:17" ht="12" x14ac:dyDescent="0.3">
      <c r="B10" s="65" t="s">
        <v>8</v>
      </c>
      <c r="C10" s="20">
        <v>8861</v>
      </c>
      <c r="D10" s="20">
        <v>6805</v>
      </c>
      <c r="E10" s="20">
        <v>33404</v>
      </c>
      <c r="F10" s="56">
        <v>27026</v>
      </c>
      <c r="G10" s="20">
        <f>ROUND(C10,0)</f>
        <v>8861</v>
      </c>
      <c r="H10" s="20"/>
      <c r="I10" s="20"/>
      <c r="J10" s="20"/>
      <c r="K10" s="43"/>
      <c r="L10" s="31" t="e">
        <f>#REF!/10^3</f>
        <v>#REF!</v>
      </c>
      <c r="M10" s="31" t="e">
        <f>#REF!/10^3</f>
        <v>#REF!</v>
      </c>
      <c r="Q10" s="20">
        <f>ROUND(E10,0)</f>
        <v>33404</v>
      </c>
    </row>
    <row r="11" spans="2:17" ht="16.5" customHeight="1" x14ac:dyDescent="0.3">
      <c r="B11" s="65" t="s">
        <v>9</v>
      </c>
      <c r="C11" s="20">
        <v>-5714</v>
      </c>
      <c r="D11" s="20">
        <v>-4076</v>
      </c>
      <c r="E11" s="20">
        <v>-21379</v>
      </c>
      <c r="F11" s="56">
        <v>-16042</v>
      </c>
      <c r="G11" s="20">
        <f t="shared" ref="G11:G12" si="0">ROUND(C11,0)</f>
        <v>-5714</v>
      </c>
      <c r="H11" s="20"/>
      <c r="I11" s="20"/>
      <c r="J11" s="20"/>
      <c r="K11" s="43"/>
      <c r="L11" s="31" t="e">
        <f>#REF!/10^3</f>
        <v>#REF!</v>
      </c>
      <c r="M11" s="31" t="e">
        <f>#REF!/10^3</f>
        <v>#REF!</v>
      </c>
      <c r="Q11" s="20">
        <f t="shared" ref="Q11:Q12" si="1">ROUND(E11,0)</f>
        <v>-21379</v>
      </c>
    </row>
    <row r="12" spans="2:17" ht="16.5" customHeight="1" x14ac:dyDescent="0.3">
      <c r="B12" s="65" t="s">
        <v>10</v>
      </c>
      <c r="C12" s="20">
        <v>-1510</v>
      </c>
      <c r="D12" s="20">
        <v>-1194</v>
      </c>
      <c r="E12" s="20">
        <v>-5734</v>
      </c>
      <c r="F12" s="56">
        <v>-4944</v>
      </c>
      <c r="G12" s="20">
        <f t="shared" si="0"/>
        <v>-1510</v>
      </c>
      <c r="H12" s="20"/>
      <c r="I12" s="20"/>
      <c r="J12" s="20"/>
      <c r="K12" s="43"/>
      <c r="L12" s="31" t="e">
        <f>#REF!/10^3</f>
        <v>#REF!</v>
      </c>
      <c r="M12" s="31" t="e">
        <f>#REF!/10^3</f>
        <v>#REF!</v>
      </c>
      <c r="Q12" s="20">
        <f t="shared" si="1"/>
        <v>-5734</v>
      </c>
    </row>
    <row r="13" spans="2:17" ht="16.5" customHeight="1" x14ac:dyDescent="0.3">
      <c r="B13" s="65"/>
      <c r="C13" s="20"/>
      <c r="D13" s="20"/>
      <c r="E13" s="22"/>
      <c r="F13" s="57"/>
      <c r="G13" s="22"/>
      <c r="H13" s="22"/>
      <c r="I13" s="22"/>
      <c r="J13" s="22"/>
      <c r="K13" s="22"/>
    </row>
    <row r="14" spans="2:17" ht="16.5" customHeight="1" x14ac:dyDescent="0.3">
      <c r="B14" s="66" t="s">
        <v>11</v>
      </c>
      <c r="C14" s="25">
        <f t="shared" ref="C14:Q14" si="2">SUM(C10:C12)</f>
        <v>1637</v>
      </c>
      <c r="D14" s="25">
        <f t="shared" si="2"/>
        <v>1535</v>
      </c>
      <c r="E14" s="25">
        <f t="shared" si="2"/>
        <v>6291</v>
      </c>
      <c r="F14" s="58">
        <f t="shared" si="2"/>
        <v>6040</v>
      </c>
      <c r="G14" s="47">
        <f t="shared" si="2"/>
        <v>1637</v>
      </c>
      <c r="H14" s="47">
        <f t="shared" si="2"/>
        <v>0</v>
      </c>
      <c r="I14" s="47">
        <f t="shared" si="2"/>
        <v>0</v>
      </c>
      <c r="J14" s="47">
        <f t="shared" si="2"/>
        <v>0</v>
      </c>
      <c r="K14" s="47">
        <f t="shared" si="2"/>
        <v>0</v>
      </c>
      <c r="L14" s="47" t="e">
        <f t="shared" si="2"/>
        <v>#REF!</v>
      </c>
      <c r="M14" s="47" t="e">
        <f t="shared" si="2"/>
        <v>#REF!</v>
      </c>
      <c r="N14" s="47">
        <f t="shared" si="2"/>
        <v>0</v>
      </c>
      <c r="O14" s="47">
        <f t="shared" si="2"/>
        <v>0</v>
      </c>
      <c r="P14" s="47">
        <f t="shared" si="2"/>
        <v>0</v>
      </c>
      <c r="Q14" s="47">
        <f t="shared" si="2"/>
        <v>6291</v>
      </c>
    </row>
    <row r="15" spans="2:17" ht="16.5" customHeight="1" x14ac:dyDescent="0.3">
      <c r="B15" s="65"/>
      <c r="C15" s="20"/>
      <c r="D15" s="20"/>
      <c r="E15" s="22"/>
      <c r="F15" s="57"/>
      <c r="G15" s="22"/>
      <c r="H15" s="22"/>
      <c r="I15" s="22"/>
      <c r="J15" s="22"/>
      <c r="K15" s="22"/>
      <c r="M15" s="22"/>
    </row>
    <row r="16" spans="2:17" ht="16.5" customHeight="1" x14ac:dyDescent="0.3">
      <c r="B16" s="65" t="s">
        <v>12</v>
      </c>
      <c r="C16" s="20">
        <v>-1092</v>
      </c>
      <c r="D16" s="20">
        <v>-855</v>
      </c>
      <c r="E16" s="20">
        <v>-3972</v>
      </c>
      <c r="F16" s="56">
        <v>-3298</v>
      </c>
      <c r="G16" s="20">
        <f t="shared" ref="G16:G18" si="3">ROUND(C16,0)</f>
        <v>-1092</v>
      </c>
      <c r="H16" s="20"/>
      <c r="I16" s="20"/>
      <c r="J16" s="20"/>
      <c r="K16" s="43"/>
      <c r="L16" s="31" t="e">
        <f>#REF!/10^3</f>
        <v>#REF!</v>
      </c>
      <c r="M16" s="31" t="e">
        <f>#REF!/10^3</f>
        <v>#REF!</v>
      </c>
      <c r="Q16" s="20">
        <f t="shared" ref="Q16:Q18" si="4">ROUND(E16,0)</f>
        <v>-3972</v>
      </c>
    </row>
    <row r="17" spans="2:23" ht="16.5" customHeight="1" x14ac:dyDescent="0.3">
      <c r="B17" s="65" t="s">
        <v>13</v>
      </c>
      <c r="C17" s="20">
        <v>-367</v>
      </c>
      <c r="D17" s="20">
        <v>-268</v>
      </c>
      <c r="E17" s="20">
        <v>-1430</v>
      </c>
      <c r="F17" s="56">
        <v>-1025</v>
      </c>
      <c r="G17" s="20">
        <f t="shared" si="3"/>
        <v>-367</v>
      </c>
      <c r="H17" s="20"/>
      <c r="I17" s="20"/>
      <c r="J17" s="20"/>
      <c r="K17" s="43"/>
      <c r="L17" s="31" t="e">
        <f>#REF!/10^3</f>
        <v>#REF!</v>
      </c>
      <c r="M17" s="31" t="e">
        <f>#REF!/10^3</f>
        <v>#REF!</v>
      </c>
      <c r="Q17" s="20">
        <f t="shared" si="4"/>
        <v>-1430</v>
      </c>
    </row>
    <row r="18" spans="2:23" ht="15.75" customHeight="1" x14ac:dyDescent="0.3">
      <c r="B18" s="65" t="s">
        <v>21</v>
      </c>
      <c r="C18" s="20">
        <v>2</v>
      </c>
      <c r="D18" s="20">
        <v>56</v>
      </c>
      <c r="E18" s="20">
        <v>132</v>
      </c>
      <c r="F18" s="56">
        <v>131</v>
      </c>
      <c r="G18" s="20">
        <f t="shared" si="3"/>
        <v>2</v>
      </c>
      <c r="H18" s="20"/>
      <c r="I18" s="20"/>
      <c r="J18" s="20"/>
      <c r="K18" s="43"/>
      <c r="L18" s="31" t="e">
        <f>#REF!/10^3</f>
        <v>#REF!</v>
      </c>
      <c r="M18" s="31" t="e">
        <f>#REF!/10^3</f>
        <v>#REF!</v>
      </c>
      <c r="Q18" s="20">
        <f t="shared" si="4"/>
        <v>132</v>
      </c>
      <c r="V18" s="4">
        <v>10125</v>
      </c>
      <c r="W18" s="69">
        <f>V18/$V$21</f>
        <v>0.30310741228595378</v>
      </c>
    </row>
    <row r="19" spans="2:23" hidden="1" x14ac:dyDescent="0.3">
      <c r="B19" s="65" t="s">
        <v>22</v>
      </c>
      <c r="C19" s="20">
        <v>0</v>
      </c>
      <c r="D19" s="20">
        <v>0</v>
      </c>
      <c r="E19" s="20">
        <v>0</v>
      </c>
      <c r="F19" s="56">
        <v>0</v>
      </c>
      <c r="G19" s="20"/>
      <c r="H19" s="20"/>
      <c r="I19" s="20"/>
      <c r="J19" s="20"/>
      <c r="K19" s="20"/>
      <c r="M19" s="20"/>
      <c r="V19" s="4">
        <v>9988</v>
      </c>
      <c r="W19" s="69">
        <f t="shared" ref="W19:W21" si="5">V19/$V$21</f>
        <v>0.29900610705304753</v>
      </c>
    </row>
    <row r="20" spans="2:23" ht="13.5" thickBot="1" x14ac:dyDescent="0.35">
      <c r="B20" s="66"/>
      <c r="C20" s="20"/>
      <c r="D20" s="20"/>
      <c r="E20" s="22"/>
      <c r="F20" s="57"/>
      <c r="G20" s="22"/>
      <c r="H20" s="22"/>
      <c r="I20" s="22"/>
      <c r="J20" s="22"/>
      <c r="K20" s="22"/>
      <c r="M20" s="22"/>
      <c r="V20" s="4">
        <v>13291</v>
      </c>
      <c r="W20" s="69">
        <f t="shared" si="5"/>
        <v>0.39788648066099869</v>
      </c>
    </row>
    <row r="21" spans="2:23" thickTop="1" thickBot="1" x14ac:dyDescent="0.35">
      <c r="B21" s="67" t="s">
        <v>14</v>
      </c>
      <c r="C21" s="70">
        <f t="shared" ref="C21:F21" si="6">SUM(C14:C20)</f>
        <v>180</v>
      </c>
      <c r="D21" s="70">
        <f t="shared" si="6"/>
        <v>468</v>
      </c>
      <c r="E21" s="70">
        <f t="shared" si="6"/>
        <v>1021</v>
      </c>
      <c r="F21" s="71">
        <f t="shared" si="6"/>
        <v>1848</v>
      </c>
      <c r="G21" s="20"/>
      <c r="H21" s="20"/>
      <c r="I21" s="20"/>
      <c r="J21" s="20"/>
      <c r="K21" s="43"/>
      <c r="L21" s="31"/>
      <c r="M21" s="20"/>
      <c r="V21" s="4">
        <f>SUM(V18:V20)</f>
        <v>33404</v>
      </c>
      <c r="W21" s="69">
        <f t="shared" si="5"/>
        <v>1</v>
      </c>
    </row>
    <row r="22" spans="2:23" ht="12" x14ac:dyDescent="0.3">
      <c r="B22" s="24" t="s">
        <v>38</v>
      </c>
      <c r="C22" s="20">
        <v>-105</v>
      </c>
      <c r="D22" s="20">
        <v>-188.3</v>
      </c>
      <c r="E22" s="20">
        <v>-526</v>
      </c>
      <c r="F22" s="21">
        <v>-640</v>
      </c>
      <c r="G22" s="20">
        <f t="shared" ref="G22:G23" si="7">ROUND(C22,0)</f>
        <v>-105</v>
      </c>
      <c r="H22" s="20"/>
      <c r="I22" s="20"/>
      <c r="J22" s="20"/>
      <c r="K22" s="43"/>
      <c r="L22" s="31" t="e">
        <f>#REF!/10^3</f>
        <v>#REF!</v>
      </c>
      <c r="M22" s="31" t="e">
        <f>#REF!/10^3</f>
        <v>#REF!</v>
      </c>
      <c r="Q22" s="20">
        <f t="shared" ref="Q22:Q23" si="8">ROUND(E22,0)</f>
        <v>-526</v>
      </c>
    </row>
    <row r="23" spans="2:23" ht="12" x14ac:dyDescent="0.3">
      <c r="B23" s="24" t="s">
        <v>39</v>
      </c>
      <c r="C23" s="20">
        <v>-41</v>
      </c>
      <c r="D23" s="20">
        <v>-53</v>
      </c>
      <c r="E23" s="20">
        <v>179</v>
      </c>
      <c r="F23" s="21">
        <v>49.7</v>
      </c>
      <c r="G23" s="20">
        <f t="shared" si="7"/>
        <v>-41</v>
      </c>
      <c r="H23" s="20"/>
      <c r="I23" s="20"/>
      <c r="J23" s="20"/>
      <c r="K23" s="43"/>
      <c r="L23" s="31" t="e">
        <f>#REF!/10^3</f>
        <v>#REF!</v>
      </c>
      <c r="M23" s="31" t="e">
        <f>#REF!/10^3</f>
        <v>#REF!</v>
      </c>
      <c r="Q23" s="20">
        <f t="shared" si="8"/>
        <v>179</v>
      </c>
    </row>
    <row r="24" spans="2:23" ht="13.5" thickBot="1" x14ac:dyDescent="0.35">
      <c r="B24" s="24" t="s">
        <v>16</v>
      </c>
      <c r="C24" s="29">
        <f>SUM(C21:C23)</f>
        <v>34</v>
      </c>
      <c r="D24" s="29">
        <f>SUM(D21:D23)</f>
        <v>226.7</v>
      </c>
      <c r="E24" s="29">
        <f>SUM(E21:E23)</f>
        <v>674</v>
      </c>
      <c r="F24" s="30">
        <f>SUM(F21:F23)</f>
        <v>1257.7</v>
      </c>
      <c r="H24" s="59"/>
      <c r="I24" s="59"/>
      <c r="J24" s="59"/>
      <c r="K24" s="59"/>
      <c r="L24" s="60"/>
      <c r="M24" s="59"/>
      <c r="N24" s="59"/>
      <c r="O24" s="59"/>
      <c r="P24" s="59"/>
    </row>
    <row r="25" spans="2:23" x14ac:dyDescent="0.3">
      <c r="B25" s="24"/>
      <c r="C25" s="31"/>
      <c r="D25" s="31"/>
      <c r="E25" s="22"/>
      <c r="F25" s="23"/>
      <c r="H25" s="59"/>
      <c r="I25" s="59"/>
      <c r="J25" s="59"/>
      <c r="K25" s="59">
        <v>6400</v>
      </c>
      <c r="L25" s="60"/>
      <c r="M25" s="59"/>
      <c r="N25" s="59">
        <f>-K25/10</f>
        <v>-640</v>
      </c>
      <c r="O25" s="59"/>
      <c r="P25" s="59"/>
    </row>
    <row r="26" spans="2:23" x14ac:dyDescent="0.3">
      <c r="B26" s="32" t="s">
        <v>17</v>
      </c>
      <c r="C26" s="20"/>
      <c r="D26" s="20"/>
      <c r="E26" s="22"/>
      <c r="F26" s="23"/>
      <c r="H26" s="59">
        <v>1040</v>
      </c>
      <c r="I26" s="59">
        <f>-F26/10</f>
        <v>0</v>
      </c>
      <c r="J26" s="59"/>
      <c r="K26" s="59">
        <v>-497</v>
      </c>
      <c r="L26" s="60"/>
      <c r="M26" s="59"/>
      <c r="N26" s="59">
        <f>-K26/10</f>
        <v>49.7</v>
      </c>
      <c r="O26" s="59"/>
      <c r="P26" s="59"/>
    </row>
    <row r="27" spans="2:23" x14ac:dyDescent="0.3">
      <c r="B27" s="33" t="s">
        <v>18</v>
      </c>
      <c r="C27" s="20"/>
      <c r="D27" s="20"/>
      <c r="E27" s="22"/>
      <c r="F27" s="23"/>
      <c r="H27" s="59">
        <v>414</v>
      </c>
      <c r="I27" s="59">
        <f>-F27/10</f>
        <v>0</v>
      </c>
      <c r="J27" s="59"/>
      <c r="K27" s="59"/>
      <c r="L27" s="60"/>
      <c r="M27" s="59"/>
      <c r="N27" s="59"/>
      <c r="O27" s="59"/>
      <c r="P27" s="59"/>
    </row>
    <row r="28" spans="2:23" ht="12" x14ac:dyDescent="0.3">
      <c r="B28" s="24" t="s">
        <v>16</v>
      </c>
      <c r="C28" s="31">
        <f>C24</f>
        <v>34</v>
      </c>
      <c r="D28" s="31">
        <f t="shared" ref="D28:F28" si="9">D24</f>
        <v>226.7</v>
      </c>
      <c r="E28" s="31">
        <f t="shared" si="9"/>
        <v>674</v>
      </c>
      <c r="F28" s="34">
        <f t="shared" si="9"/>
        <v>1257.7</v>
      </c>
      <c r="G28" s="20">
        <f t="shared" ref="G28:G37" si="10">ROUND(C28,0)</f>
        <v>34</v>
      </c>
      <c r="H28" s="20"/>
      <c r="I28" s="20"/>
      <c r="J28" s="20"/>
      <c r="K28" s="43"/>
      <c r="L28" s="31" t="e">
        <f>#REF!/10^3</f>
        <v>#REF!</v>
      </c>
      <c r="M28" s="31" t="e">
        <f>#REF!/10^3</f>
        <v>#REF!</v>
      </c>
      <c r="Q28" s="20">
        <f t="shared" ref="Q28:Q37" si="11">ROUND(E28,0)</f>
        <v>674</v>
      </c>
    </row>
    <row r="29" spans="2:23" ht="12" x14ac:dyDescent="0.3">
      <c r="B29" s="35" t="s">
        <v>19</v>
      </c>
      <c r="C29" s="20"/>
      <c r="D29" s="20"/>
      <c r="E29" s="20"/>
      <c r="F29" s="21"/>
      <c r="G29" s="20">
        <f t="shared" si="10"/>
        <v>0</v>
      </c>
      <c r="H29" s="20"/>
      <c r="I29" s="20"/>
      <c r="J29" s="20"/>
      <c r="K29" s="43"/>
      <c r="L29" s="31" t="e">
        <f>#REF!/10^3</f>
        <v>#REF!</v>
      </c>
      <c r="M29" s="31" t="e">
        <f>#REF!/10^3</f>
        <v>#REF!</v>
      </c>
      <c r="Q29" s="20">
        <f t="shared" si="11"/>
        <v>0</v>
      </c>
    </row>
    <row r="30" spans="2:23" ht="12" x14ac:dyDescent="0.3">
      <c r="B30" s="17" t="s">
        <v>12</v>
      </c>
      <c r="C30" s="20">
        <f t="shared" ref="C30:F30" si="12">-C16</f>
        <v>1092</v>
      </c>
      <c r="D30" s="20">
        <f t="shared" si="12"/>
        <v>855</v>
      </c>
      <c r="E30" s="20">
        <f t="shared" si="12"/>
        <v>3972</v>
      </c>
      <c r="F30" s="21">
        <f t="shared" si="12"/>
        <v>3298</v>
      </c>
      <c r="G30" s="20">
        <f t="shared" si="10"/>
        <v>1092</v>
      </c>
      <c r="H30" s="20"/>
      <c r="I30" s="20"/>
      <c r="J30" s="20"/>
      <c r="K30" s="43"/>
      <c r="L30" s="31" t="e">
        <f>#REF!/10^3</f>
        <v>#REF!</v>
      </c>
      <c r="M30" s="31" t="e">
        <f>#REF!/10^3</f>
        <v>#REF!</v>
      </c>
      <c r="Q30" s="20">
        <f t="shared" si="11"/>
        <v>3972</v>
      </c>
    </row>
    <row r="31" spans="2:23" ht="12" x14ac:dyDescent="0.3">
      <c r="B31" s="17" t="s">
        <v>41</v>
      </c>
      <c r="C31" s="20"/>
      <c r="D31" s="20"/>
      <c r="E31" s="20"/>
      <c r="F31" s="21"/>
      <c r="G31" s="20">
        <f t="shared" si="10"/>
        <v>0</v>
      </c>
      <c r="H31" s="20"/>
      <c r="I31" s="20"/>
      <c r="J31" s="20"/>
      <c r="K31" s="43"/>
      <c r="L31" s="31" t="e">
        <f>#REF!/10^3</f>
        <v>#REF!</v>
      </c>
      <c r="M31" s="31" t="e">
        <f>#REF!/10^3</f>
        <v>#REF!</v>
      </c>
      <c r="Q31" s="20">
        <f t="shared" si="11"/>
        <v>0</v>
      </c>
    </row>
    <row r="32" spans="2:23" ht="12" x14ac:dyDescent="0.3">
      <c r="B32" s="17" t="s">
        <v>13</v>
      </c>
      <c r="C32" s="20">
        <f>-C17</f>
        <v>367</v>
      </c>
      <c r="D32" s="20">
        <f>-D17</f>
        <v>268</v>
      </c>
      <c r="E32" s="20">
        <f>-E17</f>
        <v>1430</v>
      </c>
      <c r="F32" s="21">
        <f>-F17</f>
        <v>1025</v>
      </c>
      <c r="G32" s="20">
        <f t="shared" si="10"/>
        <v>367</v>
      </c>
      <c r="H32" s="20"/>
      <c r="I32" s="20"/>
      <c r="J32" s="20"/>
      <c r="K32" s="43"/>
      <c r="L32" s="31" t="e">
        <f>#REF!/10^3</f>
        <v>#REF!</v>
      </c>
      <c r="M32" s="31" t="e">
        <f>#REF!/10^3</f>
        <v>#REF!</v>
      </c>
      <c r="Q32" s="20">
        <f t="shared" si="11"/>
        <v>1430</v>
      </c>
    </row>
    <row r="33" spans="2:17" ht="12" hidden="1" x14ac:dyDescent="0.3">
      <c r="B33" s="17" t="s">
        <v>22</v>
      </c>
      <c r="C33" s="20">
        <f>-C19</f>
        <v>0</v>
      </c>
      <c r="D33" s="20">
        <f>-D19</f>
        <v>0</v>
      </c>
      <c r="E33" s="20">
        <f>-E19</f>
        <v>0</v>
      </c>
      <c r="F33" s="21">
        <f>-F19</f>
        <v>0</v>
      </c>
      <c r="G33" s="20">
        <f t="shared" si="10"/>
        <v>0</v>
      </c>
      <c r="H33" s="20"/>
      <c r="I33" s="20"/>
      <c r="J33" s="20"/>
      <c r="K33" s="43"/>
      <c r="L33" s="31" t="e">
        <f>#REF!/10^3</f>
        <v>#REF!</v>
      </c>
      <c r="M33" s="31" t="e">
        <f>#REF!/10^3</f>
        <v>#REF!</v>
      </c>
      <c r="Q33" s="20">
        <f t="shared" si="11"/>
        <v>0</v>
      </c>
    </row>
    <row r="34" spans="2:17" ht="12" x14ac:dyDescent="0.3">
      <c r="B34" s="17" t="s">
        <v>20</v>
      </c>
      <c r="C34" s="20"/>
      <c r="D34" s="20"/>
      <c r="E34" s="20"/>
      <c r="F34" s="21"/>
      <c r="G34" s="20"/>
      <c r="H34" s="20"/>
      <c r="I34" s="20"/>
      <c r="J34" s="20"/>
      <c r="K34" s="43"/>
      <c r="L34" s="31"/>
      <c r="M34" s="31"/>
      <c r="Q34" s="20"/>
    </row>
    <row r="35" spans="2:17" ht="12" x14ac:dyDescent="0.3">
      <c r="B35" s="17" t="s">
        <v>38</v>
      </c>
      <c r="C35" s="20">
        <f>-C22</f>
        <v>105</v>
      </c>
      <c r="D35" s="20">
        <f t="shared" ref="D35:F35" si="13">-D22</f>
        <v>188.3</v>
      </c>
      <c r="E35" s="20">
        <f t="shared" si="13"/>
        <v>526</v>
      </c>
      <c r="F35" s="21">
        <f t="shared" si="13"/>
        <v>640</v>
      </c>
      <c r="G35" s="20">
        <f t="shared" si="10"/>
        <v>105</v>
      </c>
      <c r="H35" s="20"/>
      <c r="I35" s="20"/>
      <c r="J35" s="20"/>
      <c r="K35" s="43"/>
      <c r="L35" s="31" t="e">
        <f>#REF!/10^3</f>
        <v>#REF!</v>
      </c>
      <c r="M35" s="31" t="e">
        <f>#REF!/10^3</f>
        <v>#REF!</v>
      </c>
      <c r="Q35" s="20">
        <f t="shared" si="11"/>
        <v>526</v>
      </c>
    </row>
    <row r="36" spans="2:17" ht="12" x14ac:dyDescent="0.3">
      <c r="B36" s="17" t="s">
        <v>40</v>
      </c>
      <c r="C36" s="20">
        <f>-C23</f>
        <v>41</v>
      </c>
      <c r="D36" s="20">
        <f>-D23</f>
        <v>53</v>
      </c>
      <c r="E36" s="20">
        <f>-E23</f>
        <v>-179</v>
      </c>
      <c r="F36" s="21">
        <f>-F23</f>
        <v>-49.7</v>
      </c>
      <c r="G36" s="20">
        <f t="shared" si="10"/>
        <v>41</v>
      </c>
      <c r="H36" s="20"/>
      <c r="I36" s="20"/>
      <c r="J36" s="20"/>
      <c r="K36" s="43"/>
      <c r="L36" s="31" t="e">
        <f>#REF!/10^3</f>
        <v>#REF!</v>
      </c>
      <c r="M36" s="31" t="e">
        <f>#REF!/10^3</f>
        <v>#REF!</v>
      </c>
      <c r="Q36" s="20">
        <f t="shared" si="11"/>
        <v>-179</v>
      </c>
    </row>
    <row r="37" spans="2:17" ht="12" x14ac:dyDescent="0.3">
      <c r="B37" s="17" t="s">
        <v>23</v>
      </c>
      <c r="C37" s="20">
        <f>-C18</f>
        <v>-2</v>
      </c>
      <c r="D37" s="20">
        <f>-D18</f>
        <v>-56</v>
      </c>
      <c r="E37" s="20">
        <f>-E18</f>
        <v>-132</v>
      </c>
      <c r="F37" s="21">
        <f>-F18</f>
        <v>-131</v>
      </c>
      <c r="G37" s="20">
        <f t="shared" si="10"/>
        <v>-2</v>
      </c>
      <c r="H37" s="20"/>
      <c r="I37" s="20"/>
      <c r="J37" s="20"/>
      <c r="K37" s="43"/>
      <c r="L37" s="31" t="e">
        <f>#REF!/10^3</f>
        <v>#REF!</v>
      </c>
      <c r="M37" s="31" t="e">
        <f>#REF!/10^3</f>
        <v>#REF!</v>
      </c>
      <c r="Q37" s="20">
        <f t="shared" si="11"/>
        <v>-132</v>
      </c>
    </row>
    <row r="38" spans="2:17" x14ac:dyDescent="0.3">
      <c r="B38" s="24" t="s">
        <v>11</v>
      </c>
      <c r="C38" s="25">
        <f>SUM(C28:C37)</f>
        <v>1637</v>
      </c>
      <c r="D38" s="25">
        <f>SUM(D28:D37)</f>
        <v>1535</v>
      </c>
      <c r="E38" s="25">
        <f>SUM(E28:E37)</f>
        <v>6291</v>
      </c>
      <c r="F38" s="26">
        <f>SUM(F28:F37)</f>
        <v>6040</v>
      </c>
      <c r="H38" s="59"/>
      <c r="I38" s="59"/>
      <c r="J38" s="59"/>
      <c r="K38" s="59"/>
      <c r="L38" s="60"/>
      <c r="M38" s="59"/>
      <c r="N38" s="59"/>
      <c r="O38" s="59"/>
      <c r="P38" s="59"/>
    </row>
    <row r="39" spans="2:17" x14ac:dyDescent="0.3">
      <c r="B39" s="37"/>
      <c r="C39" s="68"/>
      <c r="D39" s="38"/>
      <c r="E39" s="68"/>
      <c r="F39" s="40"/>
      <c r="H39" s="59"/>
      <c r="I39" s="59"/>
      <c r="J39" s="59"/>
      <c r="K39" s="59"/>
      <c r="L39" s="60"/>
      <c r="M39" s="59"/>
      <c r="N39" s="59"/>
      <c r="O39" s="59"/>
      <c r="P39" s="59"/>
    </row>
    <row r="44" spans="2:17" x14ac:dyDescent="0.3">
      <c r="C44" s="41" t="s">
        <v>37</v>
      </c>
    </row>
    <row r="45" spans="2:17" x14ac:dyDescent="0.3">
      <c r="B45" s="42" t="s">
        <v>28</v>
      </c>
      <c r="C45" s="46">
        <v>4579</v>
      </c>
    </row>
    <row r="46" spans="2:17" x14ac:dyDescent="0.3">
      <c r="B46" s="42" t="s">
        <v>36</v>
      </c>
      <c r="C46" s="46">
        <v>13221</v>
      </c>
    </row>
  </sheetData>
  <hyperlinks>
    <hyperlink ref="C7" r:id="rId1" display="2014@" xr:uid="{5A4EF7B5-4237-4BB4-B0B7-741DC92BDCFC}"/>
    <hyperlink ref="E7" r:id="rId2" display="2014@" xr:uid="{C195D942-6A80-4671-81CE-AF96CB2BEE20}"/>
    <hyperlink ref="D7" r:id="rId3" display="2014@" xr:uid="{4AD9CE52-8DA7-4AD2-9D19-D9F3494EF084}"/>
    <hyperlink ref="F7" r:id="rId4" display="2014@" xr:uid="{679A4965-5016-4187-A7D3-E98535E3E990}"/>
  </hyperlinks>
  <pageMargins left="0.38" right="0.24" top="1" bottom="1" header="0.5" footer="0.5"/>
  <pageSetup paperSize="9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Ind AS 116 Impact</vt:lpstr>
      <vt:lpstr>Press Release March 20 New</vt:lpstr>
      <vt:lpstr>Press Release March 23</vt:lpstr>
      <vt:lpstr>'Press Release March 20 New'!Print_Area</vt:lpstr>
      <vt:lpstr>'Press Release March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Praveen Krishna</cp:lastModifiedBy>
  <cp:lastPrinted>2023-04-24T05:56:36Z</cp:lastPrinted>
  <dcterms:created xsi:type="dcterms:W3CDTF">2018-04-23T18:48:38Z</dcterms:created>
  <dcterms:modified xsi:type="dcterms:W3CDTF">2023-04-24T11:59:25Z</dcterms:modified>
</cp:coreProperties>
</file>