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praveen_krishna_sifycorp_com/Documents/CORPORATE COMMUNICATIONS/Press Release - Financials/Annual Financial 2021-22/Draft/"/>
    </mc:Choice>
  </mc:AlternateContent>
  <xr:revisionPtr revIDLastSave="2" documentId="8_{B018F1CF-7A6B-4424-893C-78E33B5E9354}" xr6:coauthVersionLast="47" xr6:coauthVersionMax="47" xr10:uidLastSave="{5174B0B0-EAA8-419B-81BD-740ECF66E0AB}"/>
  <bookViews>
    <workbookView xWindow="-108" yWindow="-108" windowWidth="23256" windowHeight="12576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March 22" sheetId="6" r:id="rId3"/>
  </sheets>
  <definedNames>
    <definedName name="BuiltIn_Print_Area">#REF!</definedName>
    <definedName name="_xlnm.Print_Area" localSheetId="1">'Press Release March 20 New'!$B$1:$F$36</definedName>
    <definedName name="_xlnm.Print_Area" localSheetId="2">'Press Release March 22'!$B$1:$F$38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6" l="1"/>
  <c r="G17" i="6"/>
  <c r="H16" i="6"/>
  <c r="G16" i="6"/>
  <c r="E22" i="6"/>
  <c r="C43" i="6" l="1"/>
  <c r="E16" i="6" l="1"/>
  <c r="E30" i="6" s="1"/>
  <c r="E35" i="6"/>
  <c r="E33" i="6"/>
  <c r="E14" i="6"/>
  <c r="C14" i="6"/>
  <c r="G14" i="6" s="1"/>
  <c r="F12" i="6"/>
  <c r="F14" i="6"/>
  <c r="F21" i="6" s="1"/>
  <c r="F23" i="6"/>
  <c r="F22" i="6"/>
  <c r="F33" i="6" s="1"/>
  <c r="F36" i="6"/>
  <c r="E36" i="6"/>
  <c r="D36" i="6"/>
  <c r="F35" i="6"/>
  <c r="D35" i="6"/>
  <c r="D33" i="6"/>
  <c r="F32" i="6"/>
  <c r="E32" i="6"/>
  <c r="D32" i="6"/>
  <c r="F31" i="6"/>
  <c r="E31" i="6"/>
  <c r="D31" i="6"/>
  <c r="F30" i="6"/>
  <c r="D30" i="6"/>
  <c r="D14" i="6"/>
  <c r="D21" i="6" s="1"/>
  <c r="C21" i="6" l="1"/>
  <c r="C24" i="6" s="1"/>
  <c r="E21" i="6"/>
  <c r="E24" i="6" s="1"/>
  <c r="E28" i="6" s="1"/>
  <c r="E37" i="6" s="1"/>
  <c r="E38" i="6" s="1"/>
  <c r="D24" i="6"/>
  <c r="G21" i="6"/>
  <c r="F24" i="6"/>
  <c r="F28" i="6" s="1"/>
  <c r="F37" i="6" s="1"/>
  <c r="C33" i="6"/>
  <c r="C35" i="6"/>
  <c r="D28" i="6" l="1"/>
  <c r="D37" i="6" s="1"/>
  <c r="H10" i="6"/>
  <c r="G10" i="6"/>
  <c r="C36" i="6"/>
  <c r="C31" i="6"/>
  <c r="C30" i="6"/>
  <c r="C32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H14" i="6" l="1"/>
  <c r="H21" i="6"/>
  <c r="G24" i="6"/>
  <c r="D9" i="5"/>
  <c r="G9" i="5" s="1"/>
  <c r="D10" i="5"/>
  <c r="G10" i="5" s="1"/>
  <c r="E10" i="5"/>
  <c r="H24" i="6" l="1"/>
  <c r="C28" i="6"/>
  <c r="C37" i="6" s="1"/>
  <c r="C38" i="6" s="1"/>
  <c r="F9" i="5"/>
  <c r="H10" i="5"/>
  <c r="F10" i="5"/>
  <c r="E12" i="3" l="1"/>
  <c r="C12" i="3"/>
  <c r="C18" i="3" l="1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<sst xmlns="http://schemas.openxmlformats.org/spreadsheetml/2006/main" count="89" uniqueCount="41">
  <si>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</si>
  <si>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</si>
  <si>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</si>
  <si>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</si>
  <si>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</si>
  <si>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</si>
  <si>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</si>
  <si>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</si>
  <si>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</si>
  <si>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</si>
  <si>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</si>
  <si>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</si>
  <si>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</si>
  <si>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</si>
  <si>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</si>
  <si>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</si>
  <si>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</si>
  <si>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</si>
  <si>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</si>
  <si>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</si>
  <si>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</si>
  <si>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</si>
  <si>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</si>
  <si>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</si>
  <si>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</si>
  <si>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</si>
  <si>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</si>
  <si>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</si>
  <si>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</si>
  <si>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</si>
  <si>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</si>
  <si>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</si>
  <si>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</si>
  <si>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</si>
  <si>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</si>
  <si>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</si>
  <si>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Capex Spent for the Year</t>
  </si>
  <si>
    <t>Rs Million (CY)</t>
  </si>
  <si>
    <t>Current Tax</t>
  </si>
  <si>
    <t>Deferred Tax</t>
  </si>
  <si>
    <t xml:space="preserve">Deferred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</si>
</sst>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 applyFill="1" applyBorder="1"/>
    <xf numFmtId="165" fontId="3" fillId="0" borderId="5" xfId="2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3" fillId="0" borderId="4" xfId="2" applyFont="1" applyBorder="1"/>
    <xf numFmtId="0" fontId="7" fillId="0" borderId="0" xfId="2" applyFont="1" applyFill="1"/>
    <xf numFmtId="0" fontId="3" fillId="0" borderId="15" xfId="2" applyFont="1" applyFill="1" applyBorder="1"/>
    <xf numFmtId="9" fontId="2" fillId="0" borderId="0" xfId="9" applyFont="1" applyFill="1" applyBorder="1"/>
    <xf numFmtId="0" fontId="2" fillId="0" borderId="0" xfId="2" applyFont="1" applyFill="1" applyBorder="1" applyAlignment="1"/>
    <xf numFmtId="9" fontId="3" fillId="0" borderId="15" xfId="9" applyFont="1" applyFill="1" applyBorder="1"/>
    <xf numFmtId="0" fontId="2" fillId="0" borderId="15" xfId="2" applyFont="1" applyFill="1" applyBorder="1" applyAlignment="1">
      <alignment horizontal="center"/>
    </xf>
    <xf numFmtId="165" fontId="3" fillId="0" borderId="15" xfId="1" applyNumberFormat="1" applyFont="1" applyFill="1" applyBorder="1"/>
    <xf numFmtId="165" fontId="3" fillId="0" borderId="6" xfId="2" applyNumberFormat="1" applyFont="1" applyFill="1" applyBorder="1"/>
    <xf numFmtId="165" fontId="3" fillId="0" borderId="8" xfId="1" applyNumberFormat="1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3.2" x14ac:dyDescent="0.25"/>
  <cols>
    <col min="3" max="3" width="10.88671875" bestFit="1" customWidth="1"/>
  </cols>
  <sheetData>
    <row r="6" spans="2:10" ht="13.8" x14ac:dyDescent="0.3">
      <c r="B6" s="4"/>
      <c r="C6" s="21"/>
      <c r="D6" s="21"/>
      <c r="E6" s="4"/>
      <c r="F6" s="4"/>
      <c r="G6" s="4"/>
      <c r="H6" s="4"/>
      <c r="I6" s="4"/>
      <c r="J6" s="4"/>
    </row>
    <row r="7" spans="2:10" ht="13.8" x14ac:dyDescent="0.3">
      <c r="B7" s="4"/>
      <c r="C7" s="43" t="s">
        <v>31</v>
      </c>
      <c r="D7" s="4"/>
      <c r="E7" s="4"/>
      <c r="F7" s="4"/>
      <c r="G7" s="4"/>
      <c r="H7" s="4"/>
      <c r="I7" s="4"/>
      <c r="J7" s="4"/>
    </row>
    <row r="8" spans="2:10" ht="13.8" x14ac:dyDescent="0.3">
      <c r="B8" s="4"/>
      <c r="C8" s="4"/>
      <c r="D8" s="48" t="s">
        <v>32</v>
      </c>
      <c r="E8" s="48" t="s">
        <v>33</v>
      </c>
      <c r="F8" s="48" t="s">
        <v>25</v>
      </c>
      <c r="G8" s="48" t="s">
        <v>34</v>
      </c>
      <c r="H8" s="48" t="s">
        <v>35</v>
      </c>
      <c r="I8" s="4"/>
      <c r="J8" s="4"/>
    </row>
    <row r="9" spans="2:10" ht="13.8" x14ac:dyDescent="0.3">
      <c r="B9" s="4"/>
      <c r="C9" s="44" t="s">
        <v>26</v>
      </c>
      <c r="D9" s="49">
        <f>'Press Release March 20 New'!F14</f>
        <v>3122</v>
      </c>
      <c r="E9" s="49">
        <v>3498</v>
      </c>
      <c r="F9" s="49">
        <f>E9-D9</f>
        <v>376</v>
      </c>
      <c r="G9" s="47">
        <f>'Press Release March 20 New'!E14/D9-1</f>
        <v>0.30571837981580385</v>
      </c>
      <c r="H9" s="47">
        <f>'Press Release March 20 New'!E14/E9-1</f>
        <v>0.16536671863491681</v>
      </c>
      <c r="I9" s="4"/>
      <c r="J9" s="4"/>
    </row>
    <row r="10" spans="2:10" ht="13.8" x14ac:dyDescent="0.3">
      <c r="B10" s="4"/>
      <c r="C10" s="44" t="s">
        <v>27</v>
      </c>
      <c r="D10" s="49">
        <f>'Press Release March 20 New'!D14</f>
        <v>822</v>
      </c>
      <c r="E10" s="49">
        <f>D10+99</f>
        <v>921</v>
      </c>
      <c r="F10" s="49">
        <f>E10-D10</f>
        <v>99</v>
      </c>
      <c r="G10" s="47">
        <f>'Press Release March 20 New'!C14/D10-1</f>
        <v>0.26297115144353334</v>
      </c>
      <c r="H10" s="47">
        <f>'Press Release March 20 New'!C14/E10-1</f>
        <v>0.12721203744471699</v>
      </c>
      <c r="I10" s="4"/>
      <c r="J10" s="4"/>
    </row>
    <row r="11" spans="2:10" ht="13.8" x14ac:dyDescent="0.3">
      <c r="B11" s="4"/>
      <c r="C11" s="21"/>
      <c r="D11" s="23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09375" defaultRowHeight="13.2" x14ac:dyDescent="0.3"/>
  <cols>
    <col min="1" max="1" width="2.5546875" style="4" customWidth="1"/>
    <col min="2" max="2" width="37.44140625" style="4" customWidth="1"/>
    <col min="3" max="3" width="13.5546875" style="4" bestFit="1" customWidth="1"/>
    <col min="4" max="4" width="13.44140625" style="3" customWidth="1"/>
    <col min="5" max="5" width="14" style="4" customWidth="1"/>
    <col min="6" max="8" width="14.6640625" style="4" customWidth="1"/>
    <col min="9" max="9" width="9.109375" style="4"/>
    <col min="10" max="10" width="13.44140625" style="18" customWidth="1"/>
    <col min="11" max="11" width="9.5546875" style="18" customWidth="1"/>
    <col min="12" max="15" width="9.5546875" style="4" customWidth="1"/>
    <col min="16" max="16" width="18.44140625" style="4" bestFit="1" customWidth="1"/>
    <col min="17" max="17" width="6.33203125" style="4" bestFit="1" customWidth="1"/>
    <col min="18" max="16384" width="9.1093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46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C9" s="18"/>
      <c r="D9" s="19"/>
      <c r="E9" s="18"/>
      <c r="F9" s="20"/>
      <c r="G9" s="18"/>
      <c r="H9" s="18"/>
    </row>
    <row r="10" spans="2:11" x14ac:dyDescent="0.3">
      <c r="B10" s="17" t="s">
        <v>8</v>
      </c>
      <c r="C10" s="21">
        <v>5736.0832383788684</v>
      </c>
      <c r="D10" s="21">
        <v>5623</v>
      </c>
      <c r="E10" s="21">
        <v>22952.066609637139</v>
      </c>
      <c r="F10" s="22">
        <v>21547</v>
      </c>
      <c r="G10" s="45"/>
      <c r="H10" s="45"/>
    </row>
    <row r="11" spans="2:11" ht="16.5" customHeight="1" x14ac:dyDescent="0.3">
      <c r="B11" s="17" t="s">
        <v>9</v>
      </c>
      <c r="C11" s="21">
        <v>-3464.6459518922838</v>
      </c>
      <c r="D11" s="21">
        <v>-3546</v>
      </c>
      <c r="E11" s="21">
        <v>-14364.826827852199</v>
      </c>
      <c r="F11" s="22">
        <v>-13602</v>
      </c>
      <c r="G11" s="21"/>
      <c r="H11" s="21"/>
    </row>
    <row r="12" spans="2:11" ht="16.5" customHeight="1" x14ac:dyDescent="0.3">
      <c r="B12" s="17" t="s">
        <v>10</v>
      </c>
      <c r="C12" s="21">
        <f>-1219029/1000-14.246</f>
        <v>-1233.2750000000001</v>
      </c>
      <c r="D12" s="21">
        <v>-1255</v>
      </c>
      <c r="E12" s="21">
        <f>(-4513762+2975)/1000</f>
        <v>-4510.7870000000003</v>
      </c>
      <c r="F12" s="22">
        <v>-4823</v>
      </c>
      <c r="G12" s="21"/>
      <c r="H12" s="21"/>
    </row>
    <row r="13" spans="2:11" ht="16.5" customHeight="1" x14ac:dyDescent="0.3">
      <c r="B13" s="17"/>
      <c r="C13" s="21"/>
      <c r="D13" s="21"/>
      <c r="E13" s="23"/>
      <c r="F13" s="24"/>
      <c r="G13" s="23"/>
      <c r="H13" s="23"/>
    </row>
    <row r="14" spans="2:11" ht="16.5" customHeight="1" x14ac:dyDescent="0.3">
      <c r="B14" s="25" t="s">
        <v>11</v>
      </c>
      <c r="C14" s="26">
        <f t="shared" ref="C14:E14" si="0">SUM(C10:C12)</f>
        <v>1038.1622864865844</v>
      </c>
      <c r="D14" s="26">
        <f t="shared" si="0"/>
        <v>822</v>
      </c>
      <c r="E14" s="26">
        <f t="shared" si="0"/>
        <v>4076.4527817849394</v>
      </c>
      <c r="F14" s="27">
        <f t="shared" ref="F14" si="1">SUM(F10:F12)</f>
        <v>3122</v>
      </c>
      <c r="G14" s="45"/>
      <c r="H14" s="45"/>
    </row>
    <row r="15" spans="2:11" ht="16.5" customHeight="1" x14ac:dyDescent="0.3">
      <c r="B15" s="17"/>
      <c r="C15" s="21"/>
      <c r="D15" s="21"/>
      <c r="E15" s="23"/>
      <c r="F15" s="24"/>
      <c r="G15" s="23"/>
      <c r="H15" s="23"/>
    </row>
    <row r="16" spans="2:11" ht="16.5" customHeight="1" x14ac:dyDescent="0.3">
      <c r="B16" s="17" t="s">
        <v>12</v>
      </c>
      <c r="C16" s="21">
        <v>-653.93053549210936</v>
      </c>
      <c r="D16" s="21">
        <v>-394</v>
      </c>
      <c r="E16" s="21">
        <v>-2290.5665384620465</v>
      </c>
      <c r="F16" s="22">
        <v>-1533</v>
      </c>
      <c r="G16" s="21"/>
      <c r="H16" s="21"/>
      <c r="J16" s="21"/>
      <c r="K16" s="21"/>
    </row>
    <row r="17" spans="2:11" ht="16.5" customHeight="1" x14ac:dyDescent="0.3">
      <c r="B17" s="17" t="s">
        <v>13</v>
      </c>
      <c r="C17" s="21">
        <v>-280.61635541182625</v>
      </c>
      <c r="D17" s="21">
        <v>-199</v>
      </c>
      <c r="E17" s="21">
        <v>-860.25567638921427</v>
      </c>
      <c r="F17" s="22">
        <v>-682</v>
      </c>
      <c r="G17" s="21"/>
      <c r="H17" s="21"/>
      <c r="J17" s="21"/>
      <c r="K17" s="21"/>
    </row>
    <row r="18" spans="2:11" x14ac:dyDescent="0.3">
      <c r="B18" s="42" t="s">
        <v>21</v>
      </c>
      <c r="C18" s="21">
        <f>(52375+14246)/1000</f>
        <v>66.620999999999995</v>
      </c>
      <c r="D18" s="21">
        <v>77</v>
      </c>
      <c r="E18" s="21">
        <v>97.154951167199243</v>
      </c>
      <c r="F18" s="22">
        <v>217</v>
      </c>
      <c r="G18" s="21"/>
      <c r="H18" s="21"/>
      <c r="J18" s="21"/>
      <c r="K18" s="21"/>
    </row>
    <row r="19" spans="2:11" x14ac:dyDescent="0.3">
      <c r="B19" s="42" t="s">
        <v>22</v>
      </c>
      <c r="C19" s="21">
        <f t="shared" ref="C19" si="2">J19/1000</f>
        <v>0</v>
      </c>
      <c r="D19" s="21">
        <v>0</v>
      </c>
      <c r="E19" s="21">
        <v>-2.9750084316898247</v>
      </c>
      <c r="F19" s="22">
        <v>-52</v>
      </c>
      <c r="G19" s="21"/>
      <c r="H19" s="21"/>
      <c r="J19" s="21"/>
      <c r="K19" s="21"/>
    </row>
    <row r="20" spans="2:11" ht="13.8" thickBot="1" x14ac:dyDescent="0.35">
      <c r="B20" s="25"/>
      <c r="C20" s="21"/>
      <c r="D20" s="21"/>
      <c r="E20" s="23"/>
      <c r="F20" s="24"/>
      <c r="G20" s="23"/>
      <c r="H20" s="23"/>
      <c r="J20" s="21"/>
      <c r="K20" s="23"/>
    </row>
    <row r="21" spans="2:11" x14ac:dyDescent="0.3">
      <c r="B21" s="25" t="s">
        <v>14</v>
      </c>
      <c r="C21" s="28">
        <f>SUM(C14:C20)</f>
        <v>170.23639558264881</v>
      </c>
      <c r="D21" s="28">
        <f t="shared" ref="D21:F21" si="3">SUM(D14:D20)</f>
        <v>306</v>
      </c>
      <c r="E21" s="28">
        <f t="shared" si="3"/>
        <v>1019.8105096691879</v>
      </c>
      <c r="F21" s="29">
        <f t="shared" si="3"/>
        <v>1072</v>
      </c>
      <c r="G21" s="45"/>
      <c r="H21" s="45"/>
      <c r="J21" s="21"/>
      <c r="K21" s="21"/>
    </row>
    <row r="22" spans="2:11" x14ac:dyDescent="0.3">
      <c r="B22" s="25" t="s">
        <v>15</v>
      </c>
      <c r="C22" s="21">
        <v>-35.841031502994824</v>
      </c>
      <c r="D22" s="21">
        <v>-3</v>
      </c>
      <c r="E22" s="21">
        <v>-314.255890839313</v>
      </c>
      <c r="F22" s="22">
        <v>-2.6120000000000001</v>
      </c>
      <c r="G22" s="45"/>
      <c r="H22" s="45"/>
      <c r="J22" s="21"/>
      <c r="K22" s="21"/>
    </row>
    <row r="23" spans="2:11" ht="13.8" thickBot="1" x14ac:dyDescent="0.35">
      <c r="B23" s="25" t="s">
        <v>16</v>
      </c>
      <c r="C23" s="30">
        <f>C21+C22</f>
        <v>134.39536407965397</v>
      </c>
      <c r="D23" s="30">
        <f>D21+D22</f>
        <v>303</v>
      </c>
      <c r="E23" s="30">
        <f>E21+E22</f>
        <v>705.55461882987493</v>
      </c>
      <c r="F23" s="31">
        <f>F21+F22</f>
        <v>1069.3879999999999</v>
      </c>
      <c r="G23" s="45"/>
      <c r="H23" s="45"/>
      <c r="J23" s="32"/>
      <c r="K23" s="32"/>
    </row>
    <row r="24" spans="2:11" x14ac:dyDescent="0.3">
      <c r="B24" s="25"/>
      <c r="C24" s="32"/>
      <c r="D24" s="32"/>
      <c r="E24" s="23"/>
      <c r="F24" s="24"/>
      <c r="G24" s="23"/>
      <c r="H24" s="23"/>
      <c r="J24" s="32"/>
      <c r="K24" s="23"/>
    </row>
    <row r="25" spans="2:11" x14ac:dyDescent="0.3">
      <c r="B25" s="33" t="s">
        <v>17</v>
      </c>
      <c r="C25" s="21"/>
      <c r="D25" s="21"/>
      <c r="E25" s="23"/>
      <c r="F25" s="24"/>
      <c r="G25" s="23"/>
      <c r="H25" s="23"/>
      <c r="J25" s="21"/>
      <c r="K25" s="23"/>
    </row>
    <row r="26" spans="2:11" x14ac:dyDescent="0.3">
      <c r="B26" s="34" t="s">
        <v>18</v>
      </c>
      <c r="C26" s="21"/>
      <c r="D26" s="21"/>
      <c r="E26" s="23"/>
      <c r="F26" s="24"/>
      <c r="G26" s="23"/>
      <c r="H26" s="23"/>
      <c r="J26" s="21"/>
      <c r="K26" s="23"/>
    </row>
    <row r="27" spans="2:11" x14ac:dyDescent="0.3">
      <c r="B27" s="25" t="s">
        <v>16</v>
      </c>
      <c r="C27" s="32">
        <f>C23</f>
        <v>134.39536407965397</v>
      </c>
      <c r="D27" s="32">
        <f t="shared" ref="D27:F27" si="4">D23</f>
        <v>303</v>
      </c>
      <c r="E27" s="32">
        <f t="shared" si="4"/>
        <v>705.55461882987493</v>
      </c>
      <c r="F27" s="35">
        <f t="shared" si="4"/>
        <v>1069.3879999999999</v>
      </c>
      <c r="G27" s="32"/>
      <c r="H27" s="32"/>
      <c r="J27" s="32"/>
      <c r="K27" s="32"/>
    </row>
    <row r="28" spans="2:11" s="37" customFormat="1" x14ac:dyDescent="0.3">
      <c r="B28" s="36" t="s">
        <v>19</v>
      </c>
      <c r="C28" s="21"/>
      <c r="D28" s="21"/>
      <c r="E28" s="21"/>
      <c r="F28" s="22"/>
      <c r="G28" s="21"/>
      <c r="H28" s="21"/>
      <c r="J28" s="21"/>
      <c r="K28" s="21"/>
    </row>
    <row r="29" spans="2:11" s="37" customFormat="1" x14ac:dyDescent="0.3">
      <c r="B29" s="17" t="s">
        <v>12</v>
      </c>
      <c r="C29" s="21">
        <f t="shared" ref="C29:F30" si="5">-C16</f>
        <v>653.93053549210936</v>
      </c>
      <c r="D29" s="21">
        <f t="shared" si="5"/>
        <v>394</v>
      </c>
      <c r="E29" s="21">
        <f t="shared" si="5"/>
        <v>2290.5665384620465</v>
      </c>
      <c r="F29" s="22">
        <f t="shared" si="5"/>
        <v>1533</v>
      </c>
      <c r="G29" s="21"/>
      <c r="H29" s="21"/>
      <c r="J29" s="21"/>
      <c r="K29" s="21"/>
    </row>
    <row r="30" spans="2:11" s="37" customFormat="1" x14ac:dyDescent="0.3">
      <c r="B30" s="17" t="s">
        <v>13</v>
      </c>
      <c r="C30" s="21">
        <f t="shared" si="5"/>
        <v>280.61635541182625</v>
      </c>
      <c r="D30" s="21">
        <f t="shared" si="5"/>
        <v>199</v>
      </c>
      <c r="E30" s="21">
        <f t="shared" si="5"/>
        <v>860.25567638921427</v>
      </c>
      <c r="F30" s="22">
        <f t="shared" si="5"/>
        <v>682</v>
      </c>
      <c r="G30" s="21"/>
      <c r="H30" s="21"/>
      <c r="J30" s="21"/>
      <c r="K30" s="21"/>
    </row>
    <row r="31" spans="2:11" s="37" customFormat="1" x14ac:dyDescent="0.3">
      <c r="B31" s="17" t="s">
        <v>22</v>
      </c>
      <c r="C31" s="21">
        <f>-C19</f>
        <v>0</v>
      </c>
      <c r="D31" s="21">
        <f t="shared" ref="D31:F31" si="6">-D19</f>
        <v>0</v>
      </c>
      <c r="E31" s="21">
        <f t="shared" si="6"/>
        <v>2.9750084316898247</v>
      </c>
      <c r="F31" s="22">
        <f t="shared" si="6"/>
        <v>52</v>
      </c>
      <c r="G31" s="21"/>
      <c r="H31" s="21"/>
      <c r="J31" s="21"/>
      <c r="K31" s="21"/>
    </row>
    <row r="32" spans="2:11" s="37" customFormat="1" x14ac:dyDescent="0.3">
      <c r="B32" s="17" t="s">
        <v>15</v>
      </c>
      <c r="C32" s="21">
        <f>-C22</f>
        <v>35.841031502994824</v>
      </c>
      <c r="D32" s="21">
        <f t="shared" ref="D32:F32" si="7">-D22</f>
        <v>3</v>
      </c>
      <c r="E32" s="21">
        <f t="shared" si="7"/>
        <v>314.255890839313</v>
      </c>
      <c r="F32" s="22">
        <f t="shared" si="7"/>
        <v>2.6120000000000001</v>
      </c>
      <c r="G32" s="21"/>
      <c r="H32" s="21"/>
      <c r="J32" s="21"/>
      <c r="K32" s="21"/>
    </row>
    <row r="33" spans="2:11" x14ac:dyDescent="0.3">
      <c r="B33" s="17" t="s">
        <v>20</v>
      </c>
      <c r="C33" s="21"/>
      <c r="D33" s="21"/>
      <c r="E33" s="21"/>
      <c r="F33" s="22"/>
      <c r="G33" s="21"/>
      <c r="H33" s="21"/>
      <c r="J33" s="21"/>
      <c r="K33" s="21"/>
    </row>
    <row r="34" spans="2:11" x14ac:dyDescent="0.3">
      <c r="B34" s="17" t="s">
        <v>23</v>
      </c>
      <c r="C34" s="21">
        <f>-C18</f>
        <v>-66.620999999999995</v>
      </c>
      <c r="D34" s="21">
        <f t="shared" ref="D34:F34" si="8">-D18</f>
        <v>-77</v>
      </c>
      <c r="E34" s="21">
        <f t="shared" si="8"/>
        <v>-97.154951167199243</v>
      </c>
      <c r="F34" s="22">
        <f t="shared" si="8"/>
        <v>-217</v>
      </c>
      <c r="G34" s="21"/>
      <c r="H34" s="21"/>
      <c r="J34" s="21"/>
      <c r="K34" s="21"/>
    </row>
    <row r="35" spans="2:11" x14ac:dyDescent="0.3">
      <c r="B35" s="25" t="s">
        <v>11</v>
      </c>
      <c r="C35" s="26">
        <f>SUM(C27:C34)</f>
        <v>1038.1622864865842</v>
      </c>
      <c r="D35" s="26">
        <f t="shared" ref="D35:F35" si="9">SUM(D27:D34)</f>
        <v>822</v>
      </c>
      <c r="E35" s="26">
        <f t="shared" si="9"/>
        <v>4076.4527817849394</v>
      </c>
      <c r="F35" s="27">
        <f t="shared" si="9"/>
        <v>3122</v>
      </c>
      <c r="G35" s="32"/>
      <c r="H35" s="32"/>
      <c r="J35" s="32"/>
      <c r="K35" s="32"/>
    </row>
    <row r="36" spans="2:11" x14ac:dyDescent="0.3">
      <c r="B36" s="38"/>
      <c r="C36" s="39"/>
      <c r="D36" s="40"/>
      <c r="E36" s="39"/>
      <c r="F36" s="41"/>
      <c r="G36" s="18"/>
      <c r="H36" s="18"/>
    </row>
    <row r="38" spans="2:11" x14ac:dyDescent="0.3">
      <c r="C38" s="4" t="s">
        <v>24</v>
      </c>
    </row>
    <row r="40" spans="2:11" x14ac:dyDescent="0.3">
      <c r="C40" s="43" t="s">
        <v>30</v>
      </c>
    </row>
    <row r="41" spans="2:11" x14ac:dyDescent="0.3">
      <c r="B41" s="44" t="s">
        <v>28</v>
      </c>
      <c r="C41" s="44">
        <f>ROUND((332604.913+2318356.41433635)/1000,0)</f>
        <v>2651</v>
      </c>
    </row>
    <row r="42" spans="2:11" x14ac:dyDescent="0.3">
      <c r="B42" s="44" t="s">
        <v>29</v>
      </c>
      <c r="C42" s="44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B1:K44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7" sqref="G17:H17"/>
    </sheetView>
  </sheetViews>
  <sheetFormatPr defaultColWidth="9.109375" defaultRowHeight="13.2" x14ac:dyDescent="0.3"/>
  <cols>
    <col min="1" max="1" width="2.5546875" style="4" customWidth="1"/>
    <col min="2" max="2" width="37.44140625" style="4" customWidth="1"/>
    <col min="3" max="4" width="13.5546875" style="4" bestFit="1" customWidth="1"/>
    <col min="5" max="6" width="14" style="4" customWidth="1"/>
    <col min="7" max="8" width="14.6640625" style="4" customWidth="1"/>
    <col min="9" max="9" width="9.109375" style="4"/>
    <col min="10" max="10" width="13.44140625" style="18" customWidth="1"/>
    <col min="11" max="11" width="9.5546875" style="18" customWidth="1"/>
    <col min="12" max="15" width="9.5546875" style="4" customWidth="1"/>
    <col min="16" max="16" width="18.44140625" style="4" bestFit="1" customWidth="1"/>
    <col min="17" max="17" width="6.33203125" style="4" bestFit="1" customWidth="1"/>
    <col min="18" max="16384" width="9.109375" style="4"/>
  </cols>
  <sheetData>
    <row r="1" spans="2:11" x14ac:dyDescent="0.3">
      <c r="B1" s="1" t="s">
        <v>0</v>
      </c>
      <c r="C1" s="2"/>
      <c r="D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46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2022</v>
      </c>
      <c r="D7" s="12">
        <v>2021</v>
      </c>
      <c r="E7" s="12">
        <v>2022</v>
      </c>
      <c r="F7" s="13">
        <v>2021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C9" s="18"/>
      <c r="D9" s="18"/>
      <c r="E9" s="18"/>
      <c r="F9" s="20"/>
      <c r="G9" s="18"/>
      <c r="H9" s="18"/>
    </row>
    <row r="10" spans="2:11" x14ac:dyDescent="0.3">
      <c r="B10" s="17" t="s">
        <v>8</v>
      </c>
      <c r="C10" s="21">
        <v>6805</v>
      </c>
      <c r="D10" s="21">
        <v>6860.0650708209714</v>
      </c>
      <c r="E10" s="21">
        <v>27026</v>
      </c>
      <c r="F10" s="22">
        <v>24320</v>
      </c>
      <c r="G10" s="45">
        <f>(C10-D10)/D10</f>
        <v>-8.0269021142654485E-3</v>
      </c>
      <c r="H10" s="45">
        <f>(E10-F10)/F10</f>
        <v>0.11126644736842105</v>
      </c>
    </row>
    <row r="11" spans="2:11" ht="16.5" customHeight="1" x14ac:dyDescent="0.3">
      <c r="B11" s="17" t="s">
        <v>9</v>
      </c>
      <c r="C11" s="21">
        <v>-4076</v>
      </c>
      <c r="D11" s="21">
        <v>-4013</v>
      </c>
      <c r="E11" s="21">
        <v>-16042</v>
      </c>
      <c r="F11" s="22">
        <v>-14703</v>
      </c>
      <c r="G11" s="21"/>
      <c r="H11" s="21"/>
    </row>
    <row r="12" spans="2:11" ht="16.5" customHeight="1" x14ac:dyDescent="0.3">
      <c r="B12" s="17" t="s">
        <v>10</v>
      </c>
      <c r="C12" s="21">
        <v>-1194</v>
      </c>
      <c r="D12" s="21">
        <v>-1394</v>
      </c>
      <c r="E12" s="21">
        <v>-4950</v>
      </c>
      <c r="F12" s="22">
        <f>-4547+15</f>
        <v>-4532</v>
      </c>
      <c r="G12" s="21"/>
      <c r="H12" s="21"/>
    </row>
    <row r="13" spans="2:11" ht="16.5" customHeight="1" x14ac:dyDescent="0.3">
      <c r="B13" s="17"/>
      <c r="C13" s="21"/>
      <c r="D13" s="21"/>
      <c r="E13" s="23"/>
      <c r="F13" s="24"/>
      <c r="G13" s="23"/>
      <c r="H13" s="23"/>
    </row>
    <row r="14" spans="2:11" ht="16.5" customHeight="1" x14ac:dyDescent="0.3">
      <c r="B14" s="25" t="s">
        <v>11</v>
      </c>
      <c r="C14" s="51">
        <f t="shared" ref="C14:F14" si="0">SUM(C10:C12)</f>
        <v>1535</v>
      </c>
      <c r="D14" s="26">
        <f t="shared" si="0"/>
        <v>1453.0650708209714</v>
      </c>
      <c r="E14" s="26">
        <f t="shared" si="0"/>
        <v>6034</v>
      </c>
      <c r="F14" s="27">
        <f t="shared" si="0"/>
        <v>5085</v>
      </c>
      <c r="G14" s="45">
        <f>(C14-D14)/D14</f>
        <v>5.6387653123294704E-2</v>
      </c>
      <c r="H14" s="45">
        <f>(E14-F14)/F14</f>
        <v>0.18662733529990166</v>
      </c>
    </row>
    <row r="15" spans="2:11" ht="16.5" customHeight="1" x14ac:dyDescent="0.3">
      <c r="B15" s="17"/>
      <c r="C15" s="21"/>
      <c r="D15" s="21"/>
      <c r="E15" s="23"/>
      <c r="F15" s="24"/>
      <c r="G15" s="23"/>
      <c r="H15" s="23"/>
    </row>
    <row r="16" spans="2:11" ht="16.5" customHeight="1" x14ac:dyDescent="0.3">
      <c r="B16" s="17" t="s">
        <v>12</v>
      </c>
      <c r="C16" s="21">
        <v>-855</v>
      </c>
      <c r="D16" s="21">
        <v>-801</v>
      </c>
      <c r="E16" s="21">
        <f>-3283-15</f>
        <v>-3298</v>
      </c>
      <c r="F16" s="22">
        <v>-2836</v>
      </c>
      <c r="G16" s="45">
        <f>(C16-D16)/D16</f>
        <v>6.741573033707865E-2</v>
      </c>
      <c r="H16" s="45">
        <f>(E16-F16)/F16</f>
        <v>0.16290550070521861</v>
      </c>
      <c r="J16" s="21"/>
      <c r="K16" s="21"/>
    </row>
    <row r="17" spans="2:11" ht="16.5" customHeight="1" x14ac:dyDescent="0.3">
      <c r="B17" s="17" t="s">
        <v>13</v>
      </c>
      <c r="C17" s="21">
        <v>-268</v>
      </c>
      <c r="D17" s="21">
        <v>-196</v>
      </c>
      <c r="E17" s="21">
        <v>-1026</v>
      </c>
      <c r="F17" s="22">
        <v>-790</v>
      </c>
      <c r="G17" s="45">
        <f>(C17-D17)/D17</f>
        <v>0.36734693877551022</v>
      </c>
      <c r="H17" s="45">
        <f>(E17-F17)/F17</f>
        <v>0.29873417721518986</v>
      </c>
      <c r="J17" s="21"/>
      <c r="K17" s="21"/>
    </row>
    <row r="18" spans="2:11" x14ac:dyDescent="0.3">
      <c r="B18" s="42" t="s">
        <v>21</v>
      </c>
      <c r="C18" s="21">
        <v>56</v>
      </c>
      <c r="D18" s="21">
        <v>63</v>
      </c>
      <c r="E18" s="21">
        <v>136</v>
      </c>
      <c r="F18" s="22">
        <v>156</v>
      </c>
      <c r="G18" s="21"/>
      <c r="H18" s="21"/>
      <c r="J18" s="21"/>
      <c r="K18" s="21"/>
    </row>
    <row r="19" spans="2:11" x14ac:dyDescent="0.3">
      <c r="B19" s="42" t="s">
        <v>22</v>
      </c>
      <c r="C19" s="21">
        <v>0</v>
      </c>
      <c r="D19" s="21">
        <v>0</v>
      </c>
      <c r="E19" s="21">
        <v>0</v>
      </c>
      <c r="F19" s="22">
        <v>-15</v>
      </c>
      <c r="G19" s="21"/>
      <c r="H19" s="21"/>
      <c r="J19" s="21"/>
      <c r="K19" s="21"/>
    </row>
    <row r="20" spans="2:11" ht="13.8" thickBot="1" x14ac:dyDescent="0.35">
      <c r="B20" s="25"/>
      <c r="C20" s="21"/>
      <c r="D20" s="21"/>
      <c r="E20" s="23"/>
      <c r="F20" s="24"/>
      <c r="G20" s="23"/>
      <c r="H20" s="23"/>
      <c r="J20" s="21"/>
      <c r="K20" s="23"/>
    </row>
    <row r="21" spans="2:11" x14ac:dyDescent="0.3">
      <c r="B21" s="25" t="s">
        <v>14</v>
      </c>
      <c r="C21" s="28">
        <f t="shared" ref="C21:F21" si="1">SUM(C14:C20)</f>
        <v>468</v>
      </c>
      <c r="D21" s="28">
        <f t="shared" si="1"/>
        <v>519.06507082097141</v>
      </c>
      <c r="E21" s="28">
        <f t="shared" si="1"/>
        <v>1846</v>
      </c>
      <c r="F21" s="29">
        <f t="shared" si="1"/>
        <v>1600</v>
      </c>
      <c r="G21" s="45">
        <f>(C21-D21)/D21</f>
        <v>-9.8378938771983088E-2</v>
      </c>
      <c r="H21" s="45">
        <f>(E21-F21)/F21</f>
        <v>0.15375</v>
      </c>
      <c r="J21" s="21"/>
      <c r="K21" s="21"/>
    </row>
    <row r="22" spans="2:11" x14ac:dyDescent="0.3">
      <c r="B22" s="25" t="s">
        <v>38</v>
      </c>
      <c r="C22" s="21">
        <v>-185</v>
      </c>
      <c r="D22" s="21">
        <v>-192.1</v>
      </c>
      <c r="E22" s="21">
        <f>-638</f>
        <v>-638</v>
      </c>
      <c r="F22" s="22">
        <f>-671877023.593773/10^6</f>
        <v>-671.87702359377306</v>
      </c>
      <c r="G22" s="45"/>
      <c r="H22" s="45"/>
      <c r="J22" s="21"/>
      <c r="K22" s="21"/>
    </row>
    <row r="23" spans="2:11" x14ac:dyDescent="0.3">
      <c r="B23" s="25" t="s">
        <v>39</v>
      </c>
      <c r="C23" s="21">
        <v>42</v>
      </c>
      <c r="D23" s="21">
        <v>577</v>
      </c>
      <c r="E23" s="21">
        <v>145</v>
      </c>
      <c r="F23" s="22">
        <f>603462831/10^6</f>
        <v>603.46283100000005</v>
      </c>
      <c r="G23" s="45"/>
      <c r="H23" s="45"/>
      <c r="J23" s="21"/>
      <c r="K23" s="21"/>
    </row>
    <row r="24" spans="2:11" ht="13.8" thickBot="1" x14ac:dyDescent="0.35">
      <c r="B24" s="25" t="s">
        <v>16</v>
      </c>
      <c r="C24" s="30">
        <f t="shared" ref="C24:F24" si="2">SUM(C21:C23)</f>
        <v>325</v>
      </c>
      <c r="D24" s="30">
        <f t="shared" si="2"/>
        <v>903.96507082097139</v>
      </c>
      <c r="E24" s="30">
        <f t="shared" si="2"/>
        <v>1353</v>
      </c>
      <c r="F24" s="31">
        <f t="shared" si="2"/>
        <v>1531.5858074062271</v>
      </c>
      <c r="G24" s="45">
        <f>(C24-D24)/D24</f>
        <v>-0.64047283408324784</v>
      </c>
      <c r="H24" s="45">
        <f>(E24-F24)/F24</f>
        <v>-0.11660189493964164</v>
      </c>
      <c r="J24" s="32"/>
      <c r="K24" s="32"/>
    </row>
    <row r="25" spans="2:11" x14ac:dyDescent="0.3">
      <c r="B25" s="25"/>
      <c r="C25" s="32"/>
      <c r="D25" s="32"/>
      <c r="E25" s="23"/>
      <c r="F25" s="24"/>
      <c r="G25" s="23"/>
      <c r="H25" s="23"/>
      <c r="J25" s="32"/>
      <c r="K25" s="23"/>
    </row>
    <row r="26" spans="2:11" x14ac:dyDescent="0.3">
      <c r="B26" s="33" t="s">
        <v>17</v>
      </c>
      <c r="C26" s="21"/>
      <c r="D26" s="21"/>
      <c r="E26" s="23"/>
      <c r="F26" s="24"/>
      <c r="G26" s="23"/>
      <c r="H26" s="23"/>
      <c r="J26" s="21"/>
      <c r="K26" s="23"/>
    </row>
    <row r="27" spans="2:11" x14ac:dyDescent="0.3">
      <c r="B27" s="34" t="s">
        <v>18</v>
      </c>
      <c r="C27" s="21"/>
      <c r="D27" s="21"/>
      <c r="E27" s="23"/>
      <c r="F27" s="24"/>
      <c r="G27" s="23"/>
      <c r="H27" s="23"/>
      <c r="J27" s="21"/>
      <c r="K27" s="23"/>
    </row>
    <row r="28" spans="2:11" x14ac:dyDescent="0.3">
      <c r="B28" s="25" t="s">
        <v>16</v>
      </c>
      <c r="C28" s="32">
        <f>C24</f>
        <v>325</v>
      </c>
      <c r="D28" s="32">
        <f t="shared" ref="D28:F28" si="3">D24</f>
        <v>903.96507082097139</v>
      </c>
      <c r="E28" s="32">
        <f t="shared" si="3"/>
        <v>1353</v>
      </c>
      <c r="F28" s="35">
        <f t="shared" si="3"/>
        <v>1531.5858074062271</v>
      </c>
      <c r="G28" s="32"/>
      <c r="H28" s="32"/>
      <c r="J28" s="32"/>
      <c r="K28" s="32"/>
    </row>
    <row r="29" spans="2:11" s="37" customFormat="1" x14ac:dyDescent="0.3">
      <c r="B29" s="36" t="s">
        <v>19</v>
      </c>
      <c r="C29" s="21"/>
      <c r="D29" s="21"/>
      <c r="E29" s="21"/>
      <c r="F29" s="22"/>
      <c r="G29" s="21"/>
      <c r="H29" s="21"/>
      <c r="J29" s="21"/>
      <c r="K29" s="21"/>
    </row>
    <row r="30" spans="2:11" s="37" customFormat="1" x14ac:dyDescent="0.3">
      <c r="B30" s="17" t="s">
        <v>12</v>
      </c>
      <c r="C30" s="21">
        <f>-C16</f>
        <v>855</v>
      </c>
      <c r="D30" s="21">
        <f t="shared" ref="D30:F30" si="4">-D16</f>
        <v>801</v>
      </c>
      <c r="E30" s="21">
        <f t="shared" si="4"/>
        <v>3298</v>
      </c>
      <c r="F30" s="22">
        <f t="shared" si="4"/>
        <v>2836</v>
      </c>
      <c r="G30" s="21"/>
      <c r="H30" s="21"/>
      <c r="J30" s="21"/>
      <c r="K30" s="21"/>
    </row>
    <row r="31" spans="2:11" s="37" customFormat="1" x14ac:dyDescent="0.3">
      <c r="B31" s="17" t="s">
        <v>13</v>
      </c>
      <c r="C31" s="21">
        <f>-C17</f>
        <v>268</v>
      </c>
      <c r="D31" s="21">
        <f t="shared" ref="D31:F31" si="5">-D17</f>
        <v>196</v>
      </c>
      <c r="E31" s="21">
        <f t="shared" si="5"/>
        <v>1026</v>
      </c>
      <c r="F31" s="22">
        <f t="shared" si="5"/>
        <v>790</v>
      </c>
      <c r="G31" s="21"/>
      <c r="H31" s="21"/>
      <c r="J31" s="21"/>
      <c r="K31" s="21"/>
    </row>
    <row r="32" spans="2:11" s="37" customFormat="1" x14ac:dyDescent="0.3">
      <c r="B32" s="17" t="s">
        <v>22</v>
      </c>
      <c r="C32" s="21">
        <f>-C19</f>
        <v>0</v>
      </c>
      <c r="D32" s="21">
        <f t="shared" ref="D32:F32" si="6">-D19</f>
        <v>0</v>
      </c>
      <c r="E32" s="21">
        <f t="shared" si="6"/>
        <v>0</v>
      </c>
      <c r="F32" s="22">
        <f t="shared" si="6"/>
        <v>15</v>
      </c>
      <c r="G32" s="21"/>
      <c r="H32" s="21"/>
      <c r="J32" s="21"/>
      <c r="K32" s="21"/>
    </row>
    <row r="33" spans="2:11" s="37" customFormat="1" x14ac:dyDescent="0.3">
      <c r="B33" s="17" t="s">
        <v>38</v>
      </c>
      <c r="C33" s="21">
        <f>-C22</f>
        <v>185</v>
      </c>
      <c r="D33" s="21">
        <f t="shared" ref="D33:F33" si="7">-D22</f>
        <v>192.1</v>
      </c>
      <c r="E33" s="21">
        <f t="shared" si="7"/>
        <v>638</v>
      </c>
      <c r="F33" s="22">
        <f t="shared" si="7"/>
        <v>671.87702359377306</v>
      </c>
      <c r="G33" s="21"/>
      <c r="H33" s="21"/>
      <c r="J33" s="21"/>
      <c r="K33" s="21"/>
    </row>
    <row r="34" spans="2:11" x14ac:dyDescent="0.3">
      <c r="B34" s="17" t="s">
        <v>20</v>
      </c>
      <c r="C34" s="21"/>
      <c r="D34" s="21"/>
      <c r="E34" s="21"/>
      <c r="F34" s="22"/>
      <c r="G34" s="21"/>
      <c r="H34" s="21"/>
      <c r="J34" s="21"/>
      <c r="K34" s="21"/>
    </row>
    <row r="35" spans="2:11" s="37" customFormat="1" x14ac:dyDescent="0.3">
      <c r="B35" s="17" t="s">
        <v>40</v>
      </c>
      <c r="C35" s="21">
        <f>-C23</f>
        <v>-42</v>
      </c>
      <c r="D35" s="21">
        <f t="shared" ref="D35:F35" si="8">-D23</f>
        <v>-577</v>
      </c>
      <c r="E35" s="21">
        <f t="shared" si="8"/>
        <v>-145</v>
      </c>
      <c r="F35" s="22">
        <f t="shared" si="8"/>
        <v>-603.46283100000005</v>
      </c>
      <c r="G35" s="21"/>
      <c r="H35" s="21"/>
      <c r="J35" s="21"/>
      <c r="K35" s="21"/>
    </row>
    <row r="36" spans="2:11" x14ac:dyDescent="0.3">
      <c r="B36" s="17" t="s">
        <v>23</v>
      </c>
      <c r="C36" s="21">
        <f>-C18</f>
        <v>-56</v>
      </c>
      <c r="D36" s="21">
        <f t="shared" ref="D36:F36" si="9">-D18</f>
        <v>-63</v>
      </c>
      <c r="E36" s="21">
        <f t="shared" si="9"/>
        <v>-136</v>
      </c>
      <c r="F36" s="22">
        <f t="shared" si="9"/>
        <v>-156</v>
      </c>
      <c r="G36" s="21"/>
      <c r="H36" s="21"/>
      <c r="J36" s="21"/>
      <c r="K36" s="21"/>
    </row>
    <row r="37" spans="2:11" x14ac:dyDescent="0.3">
      <c r="B37" s="25" t="s">
        <v>11</v>
      </c>
      <c r="C37" s="26">
        <f>SUM(C28:C36)</f>
        <v>1535</v>
      </c>
      <c r="D37" s="26">
        <f t="shared" ref="D37:F37" si="10">SUM(D28:D36)</f>
        <v>1453.0650708209714</v>
      </c>
      <c r="E37" s="26">
        <f t="shared" si="10"/>
        <v>6034</v>
      </c>
      <c r="F37" s="27">
        <f t="shared" si="10"/>
        <v>5085</v>
      </c>
      <c r="G37" s="32"/>
      <c r="H37" s="32"/>
      <c r="J37" s="32"/>
      <c r="K37" s="32"/>
    </row>
    <row r="38" spans="2:11" x14ac:dyDescent="0.3">
      <c r="B38" s="38"/>
      <c r="C38" s="50">
        <f>C37-C14</f>
        <v>0</v>
      </c>
      <c r="D38" s="39"/>
      <c r="E38" s="50">
        <f>E37-E14</f>
        <v>0</v>
      </c>
      <c r="F38" s="41"/>
      <c r="G38" s="18"/>
      <c r="H38" s="18"/>
    </row>
    <row r="40" spans="2:11" x14ac:dyDescent="0.3">
      <c r="C40" s="4" t="s">
        <v>24</v>
      </c>
      <c r="D40" s="4" t="s">
        <v>24</v>
      </c>
    </row>
    <row r="42" spans="2:11" x14ac:dyDescent="0.3">
      <c r="C42" s="43" t="s">
        <v>37</v>
      </c>
    </row>
    <row r="43" spans="2:11" x14ac:dyDescent="0.3">
      <c r="B43" s="44" t="s">
        <v>28</v>
      </c>
      <c r="C43" s="49">
        <f>4590538/1000</f>
        <v>4590.5379999999996</v>
      </c>
    </row>
    <row r="44" spans="2:11" x14ac:dyDescent="0.3">
      <c r="B44" s="44" t="s">
        <v>36</v>
      </c>
      <c r="C44" s="49">
        <v>7144</v>
      </c>
    </row>
  </sheetData>
  <hyperlinks>
    <hyperlink ref="C7" r:id="rId1" display="2014@" xr:uid="{5A4EF7B5-4237-4BB4-B0B7-741DC92BDCFC}"/>
    <hyperlink ref="E7" r:id="rId2" display="2014@" xr:uid="{C195D942-6A80-4671-81CE-AF96CB2BEE20}"/>
    <hyperlink ref="D7" r:id="rId3" display="2014@" xr:uid="{4AD9CE52-8DA7-4AD2-9D19-D9F3494EF084}"/>
    <hyperlink ref="F7" r:id="rId4" display="2014@" xr:uid="{679A4965-5016-4187-A7D3-E98535E3E990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 AS 116 Impact</vt:lpstr>
      <vt:lpstr>Press Release March 20 New</vt:lpstr>
      <vt:lpstr>Press Release March 22</vt:lpstr>
      <vt:lpstr>'Press Release March 20 New'!Print_Area</vt:lpstr>
      <vt:lpstr>'Press Release March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 Krishna</cp:lastModifiedBy>
  <cp:lastPrinted>2019-04-21T13:25:34Z</cp:lastPrinted>
  <dcterms:created xsi:type="dcterms:W3CDTF">2018-04-23T18:48:38Z</dcterms:created>
  <dcterms:modified xsi:type="dcterms:W3CDTF">2022-04-18T06:33:51Z</dcterms:modified>
</cp:coreProperties>
</file>