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ify-my.sharepoint.com/personal/jain_chetan_sifycorp_com/Documents/FRG Files/FRG Folder/Chetan/1. IGAAP/2020-21/Q4 20-21/IFRS financials/"/>
    </mc:Choice>
  </mc:AlternateContent>
  <xr:revisionPtr revIDLastSave="187" documentId="13_ncr:1_{B658EF44-385D-4FFB-8D27-C255CBD8B95E}" xr6:coauthVersionLast="46" xr6:coauthVersionMax="46" xr10:uidLastSave="{D0165690-F19B-43B6-801C-9230B6425086}"/>
  <bookViews>
    <workbookView xWindow="-120" yWindow="-120" windowWidth="20730" windowHeight="11160" firstSheet="2" activeTab="2" xr2:uid="{00000000-000D-0000-FFFF-FFFF00000000}"/>
  </bookViews>
  <sheets>
    <sheet name="Ind AS 116 Impact" sheetId="5" state="hidden" r:id="rId1"/>
    <sheet name="Press Release March 20 New" sheetId="3" state="hidden" r:id="rId2"/>
    <sheet name="Press Release March 21" sheetId="6" r:id="rId3"/>
  </sheets>
  <definedNames>
    <definedName name="BuiltIn_Print_Area">#REF!</definedName>
    <definedName name="_xlnm.Print_Area" localSheetId="1">'Press Release March 20 New'!$B$1:$F$36</definedName>
    <definedName name="_xlnm.Print_Area" localSheetId="2">'Press Release March 21'!$B$1:$F$38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2" i="6" l="1"/>
  <c r="C12" i="6" l="1"/>
  <c r="E11" i="6"/>
  <c r="E12" i="6"/>
  <c r="F35" i="6"/>
  <c r="E35" i="6"/>
  <c r="D35" i="6"/>
  <c r="F33" i="6"/>
  <c r="E33" i="6"/>
  <c r="D33" i="6"/>
  <c r="C33" i="6"/>
  <c r="C35" i="6"/>
  <c r="H10" i="6" l="1"/>
  <c r="G10" i="6"/>
  <c r="C36" i="6"/>
  <c r="F36" i="6"/>
  <c r="F32" i="6"/>
  <c r="F31" i="6"/>
  <c r="F30" i="6"/>
  <c r="F14" i="6"/>
  <c r="F21" i="6" s="1"/>
  <c r="D31" i="6"/>
  <c r="D30" i="6"/>
  <c r="D19" i="6"/>
  <c r="D32" i="6" s="1"/>
  <c r="D36" i="6"/>
  <c r="D12" i="6"/>
  <c r="D14" i="6" s="1"/>
  <c r="D21" i="6" s="1"/>
  <c r="E36" i="6"/>
  <c r="E32" i="6"/>
  <c r="E31" i="6"/>
  <c r="C31" i="6"/>
  <c r="E30" i="6"/>
  <c r="C30" i="6"/>
  <c r="C32" i="6"/>
  <c r="E14" i="6"/>
  <c r="E21" i="6" s="1"/>
  <c r="C14" i="6"/>
  <c r="D14" i="3"/>
  <c r="D21" i="3" s="1"/>
  <c r="D23" i="3" s="1"/>
  <c r="D27" i="3" s="1"/>
  <c r="D35" i="3" s="1"/>
  <c r="D29" i="3"/>
  <c r="D30" i="3"/>
  <c r="D31" i="3"/>
  <c r="D32" i="3"/>
  <c r="D34" i="3"/>
  <c r="F14" i="3"/>
  <c r="F21" i="3" s="1"/>
  <c r="F23" i="3" s="1"/>
  <c r="F27" i="3" s="1"/>
  <c r="F35" i="3" s="1"/>
  <c r="F29" i="3"/>
  <c r="F30" i="3"/>
  <c r="F31" i="3"/>
  <c r="F32" i="3"/>
  <c r="F34" i="3"/>
  <c r="C41" i="3"/>
  <c r="H9" i="5"/>
  <c r="D24" i="6" l="1"/>
  <c r="D28" i="6" s="1"/>
  <c r="D37" i="6" s="1"/>
  <c r="E24" i="6"/>
  <c r="E28" i="6" s="1"/>
  <c r="E37" i="6" s="1"/>
  <c r="F24" i="6"/>
  <c r="F28" i="6" s="1"/>
  <c r="F37" i="6" s="1"/>
  <c r="G14" i="6"/>
  <c r="H14" i="6"/>
  <c r="H21" i="6"/>
  <c r="C21" i="6"/>
  <c r="C24" i="6" s="1"/>
  <c r="D9" i="5"/>
  <c r="G9" i="5" s="1"/>
  <c r="D10" i="5"/>
  <c r="G10" i="5" s="1"/>
  <c r="E10" i="5"/>
  <c r="C28" i="6" l="1"/>
  <c r="C37" i="6" s="1"/>
  <c r="G21" i="6"/>
  <c r="F9" i="5"/>
  <c r="H10" i="5"/>
  <c r="F10" i="5"/>
  <c r="E12" i="3" l="1"/>
  <c r="C12" i="3"/>
  <c r="C18" i="3" l="1"/>
  <c r="C19" i="3" l="1"/>
  <c r="E30" i="3" l="1"/>
  <c r="C30" i="3"/>
  <c r="E32" i="3"/>
  <c r="E34" i="3"/>
  <c r="C34" i="3"/>
  <c r="C32" i="3"/>
  <c r="E31" i="3"/>
  <c r="C31" i="3"/>
  <c r="E29" i="3"/>
  <c r="C29" i="3"/>
  <c r="E14" i="3" l="1"/>
  <c r="C14" i="3"/>
  <c r="C21" i="3" l="1"/>
  <c r="E21" i="3"/>
  <c r="C23" i="3" l="1"/>
  <c r="E23" i="3"/>
  <c r="C27" i="3" l="1"/>
  <c r="C35" i="3" s="1"/>
  <c r="E27" i="3"/>
  <c r="E35" i="3" s="1"/>
</calcChain>
</file>

<file path=xl/sharedStrings.xml><?xml version="1.0" encoding="utf-8"?>
<sst xmlns="http://schemas.openxmlformats.org/spreadsheetml/2006/main" count="89" uniqueCount="41">
  <si>
    <t xml:space="preserve">Sify Technologies Limited </t>
  </si>
  <si>
    <t>Unaudited Consolidated Income Statement as per IFRS</t>
  </si>
  <si>
    <t>(In INR millions)</t>
  </si>
  <si>
    <t xml:space="preserve">Quarter ended </t>
  </si>
  <si>
    <t xml:space="preserve">Year ended </t>
  </si>
  <si>
    <t>Description</t>
  </si>
  <si>
    <t>March</t>
  </si>
  <si>
    <t>(Audited)</t>
  </si>
  <si>
    <t>Revenue</t>
  </si>
  <si>
    <t>Cost of Revenues</t>
  </si>
  <si>
    <t>Selling, General and Administrative  Expenses</t>
  </si>
  <si>
    <t>EBITDA</t>
  </si>
  <si>
    <t>Depreciation and Amortisation expense</t>
  </si>
  <si>
    <t>Net Finance Expenses</t>
  </si>
  <si>
    <t>Profit before tax</t>
  </si>
  <si>
    <t>Income tax expense</t>
  </si>
  <si>
    <t>Profit for the period</t>
  </si>
  <si>
    <t xml:space="preserve">Profit attributable to: </t>
  </si>
  <si>
    <t>Reconciliation with Non-GAAP measure</t>
  </si>
  <si>
    <t>Add:</t>
  </si>
  <si>
    <t>Less:</t>
  </si>
  <si>
    <t>Other Income (including exchange gain)</t>
  </si>
  <si>
    <t>Other Expenses (including exchange loss)</t>
  </si>
  <si>
    <t xml:space="preserve"> Other Income (including exchange gain)</t>
  </si>
  <si>
    <t xml:space="preserve"> </t>
  </si>
  <si>
    <t>Impact</t>
  </si>
  <si>
    <t>EBITDA 18-19</t>
  </si>
  <si>
    <t>EBITDA Q4</t>
  </si>
  <si>
    <t>Cash Balance</t>
  </si>
  <si>
    <t>Capex Spent for the quarter</t>
  </si>
  <si>
    <t>Rs Million</t>
  </si>
  <si>
    <t xml:space="preserve">Ind AS 116 Implementation </t>
  </si>
  <si>
    <t>Before</t>
  </si>
  <si>
    <t>After</t>
  </si>
  <si>
    <t>% Before</t>
  </si>
  <si>
    <t>% After</t>
  </si>
  <si>
    <t>Capex Spent for the Year</t>
  </si>
  <si>
    <t>Rs Million (CY)</t>
  </si>
  <si>
    <t>Current Tax</t>
  </si>
  <si>
    <t>Deferred Tax</t>
  </si>
  <si>
    <t xml:space="preserve">Deferred Tax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</si>
</sst>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8" x14ac:knownFonts="1">
    <font>
      <sz val="10"/>
      <name val="Arial"/>
    </font>
    <font>
      <sz val="10"/>
      <name val="Arial"/>
      <family val="2"/>
    </font>
    <font>
      <b/>
      <sz val="9"/>
      <name val="Trebuchet MS"/>
      <family val="2"/>
    </font>
    <font>
      <sz val="9"/>
      <name val="Trebuchet MS"/>
      <family val="2"/>
    </font>
    <font>
      <u/>
      <sz val="9"/>
      <name val="Trebuchet MS"/>
      <family val="2"/>
    </font>
    <font>
      <sz val="10"/>
      <name val="Arial"/>
      <family val="2"/>
    </font>
    <font>
      <sz val="10"/>
      <name val="Arial"/>
      <family val="2"/>
    </font>
    <font>
      <b/>
      <u/>
      <sz val="9"/>
      <name val="Trebuchet MS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5" fillId="0" borderId="0" applyNumberForma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2" fillId="0" borderId="0" xfId="2" applyFont="1" applyFill="1"/>
    <xf numFmtId="1" fontId="3" fillId="0" borderId="0" xfId="2" applyNumberFormat="1" applyFont="1" applyFill="1"/>
    <xf numFmtId="0" fontId="3" fillId="0" borderId="0" xfId="0" applyFont="1"/>
    <xf numFmtId="0" fontId="3" fillId="0" borderId="0" xfId="2" applyFont="1" applyFill="1"/>
    <xf numFmtId="0" fontId="2" fillId="0" borderId="1" xfId="2" applyFont="1" applyFill="1" applyBorder="1" applyAlignment="1">
      <alignment vertical="center"/>
    </xf>
    <xf numFmtId="0" fontId="2" fillId="0" borderId="2" xfId="2" applyFont="1" applyFill="1" applyBorder="1" applyAlignment="1"/>
    <xf numFmtId="0" fontId="2" fillId="0" borderId="2" xfId="2" applyFont="1" applyFill="1" applyBorder="1" applyAlignment="1">
      <alignment horizontal="center"/>
    </xf>
    <xf numFmtId="0" fontId="2" fillId="0" borderId="3" xfId="2" applyFont="1" applyFill="1" applyBorder="1" applyAlignment="1">
      <alignment horizontal="center"/>
    </xf>
    <xf numFmtId="0" fontId="2" fillId="0" borderId="4" xfId="2" applyFont="1" applyFill="1" applyBorder="1" applyAlignment="1">
      <alignment horizontal="center" vertical="center"/>
    </xf>
    <xf numFmtId="16" fontId="2" fillId="0" borderId="0" xfId="2" applyNumberFormat="1" applyFont="1" applyFill="1" applyBorder="1" applyAlignment="1">
      <alignment horizontal="center"/>
    </xf>
    <xf numFmtId="16" fontId="2" fillId="0" borderId="5" xfId="2" applyNumberFormat="1" applyFont="1" applyFill="1" applyBorder="1" applyAlignment="1">
      <alignment horizontal="center"/>
    </xf>
    <xf numFmtId="0" fontId="2" fillId="0" borderId="0" xfId="2" applyFont="1" applyFill="1" applyBorder="1" applyAlignment="1">
      <alignment horizontal="center"/>
    </xf>
    <xf numFmtId="0" fontId="2" fillId="0" borderId="5" xfId="2" applyFont="1" applyFill="1" applyBorder="1" applyAlignment="1">
      <alignment horizontal="center"/>
    </xf>
    <xf numFmtId="0" fontId="2" fillId="0" borderId="4" xfId="2" applyFont="1" applyFill="1" applyBorder="1" applyAlignment="1">
      <alignment vertical="center"/>
    </xf>
    <xf numFmtId="0" fontId="2" fillId="0" borderId="6" xfId="2" applyFont="1" applyFill="1" applyBorder="1" applyAlignment="1">
      <alignment horizontal="center"/>
    </xf>
    <xf numFmtId="0" fontId="2" fillId="0" borderId="7" xfId="2" applyFont="1" applyFill="1" applyBorder="1" applyAlignment="1">
      <alignment horizontal="center"/>
    </xf>
    <xf numFmtId="0" fontId="3" fillId="0" borderId="4" xfId="2" applyFont="1" applyFill="1" applyBorder="1"/>
    <xf numFmtId="0" fontId="3" fillId="0" borderId="0" xfId="2" applyFont="1" applyFill="1" applyBorder="1"/>
    <xf numFmtId="0" fontId="3" fillId="0" borderId="0" xfId="0" applyFont="1" applyBorder="1"/>
    <xf numFmtId="0" fontId="3" fillId="0" borderId="5" xfId="2" applyFont="1" applyFill="1" applyBorder="1"/>
    <xf numFmtId="165" fontId="3" fillId="0" borderId="0" xfId="1" applyNumberFormat="1" applyFont="1" applyFill="1" applyBorder="1"/>
    <xf numFmtId="165" fontId="3" fillId="0" borderId="5" xfId="1" applyNumberFormat="1" applyFont="1" applyFill="1" applyBorder="1"/>
    <xf numFmtId="165" fontId="3" fillId="0" borderId="0" xfId="2" applyNumberFormat="1" applyFont="1" applyFill="1" applyBorder="1"/>
    <xf numFmtId="165" fontId="3" fillId="0" borderId="5" xfId="2" applyNumberFormat="1" applyFont="1" applyFill="1" applyBorder="1"/>
    <xf numFmtId="0" fontId="2" fillId="0" borderId="4" xfId="2" applyFont="1" applyFill="1" applyBorder="1"/>
    <xf numFmtId="165" fontId="2" fillId="0" borderId="8" xfId="1" applyNumberFormat="1" applyFont="1" applyFill="1" applyBorder="1"/>
    <xf numFmtId="165" fontId="2" fillId="0" borderId="9" xfId="1" applyNumberFormat="1" applyFont="1" applyFill="1" applyBorder="1"/>
    <xf numFmtId="165" fontId="3" fillId="0" borderId="10" xfId="1" applyNumberFormat="1" applyFont="1" applyFill="1" applyBorder="1"/>
    <xf numFmtId="165" fontId="3" fillId="0" borderId="11" xfId="1" applyNumberFormat="1" applyFont="1" applyFill="1" applyBorder="1"/>
    <xf numFmtId="165" fontId="2" fillId="0" borderId="12" xfId="1" applyNumberFormat="1" applyFont="1" applyFill="1" applyBorder="1"/>
    <xf numFmtId="165" fontId="2" fillId="0" borderId="13" xfId="1" applyNumberFormat="1" applyFont="1" applyFill="1" applyBorder="1"/>
    <xf numFmtId="165" fontId="2" fillId="0" borderId="0" xfId="1" applyNumberFormat="1" applyFont="1" applyFill="1" applyBorder="1"/>
    <xf numFmtId="164" fontId="2" fillId="0" borderId="4" xfId="2" applyNumberFormat="1" applyFont="1" applyFill="1" applyBorder="1"/>
    <xf numFmtId="0" fontId="4" fillId="0" borderId="4" xfId="2" applyFont="1" applyFill="1" applyBorder="1"/>
    <xf numFmtId="165" fontId="2" fillId="0" borderId="5" xfId="1" applyNumberFormat="1" applyFont="1" applyFill="1" applyBorder="1"/>
    <xf numFmtId="0" fontId="3" fillId="0" borderId="4" xfId="2" applyFont="1" applyFill="1" applyBorder="1" applyAlignment="1">
      <alignment horizontal="left" vertical="top" wrapText="1"/>
    </xf>
    <xf numFmtId="0" fontId="3" fillId="0" borderId="0" xfId="2" applyFont="1" applyFill="1" applyAlignment="1">
      <alignment horizontal="left" vertical="top" wrapText="1"/>
    </xf>
    <xf numFmtId="0" fontId="3" fillId="0" borderId="14" xfId="2" applyFont="1" applyFill="1" applyBorder="1"/>
    <xf numFmtId="0" fontId="3" fillId="0" borderId="6" xfId="2" applyFont="1" applyFill="1" applyBorder="1"/>
    <xf numFmtId="0" fontId="3" fillId="0" borderId="6" xfId="0" applyFont="1" applyBorder="1"/>
    <xf numFmtId="0" fontId="3" fillId="0" borderId="7" xfId="2" applyFont="1" applyFill="1" applyBorder="1"/>
    <xf numFmtId="0" fontId="3" fillId="0" borderId="4" xfId="2" applyFont="1" applyBorder="1"/>
    <xf numFmtId="0" fontId="7" fillId="0" borderId="0" xfId="2" applyFont="1" applyFill="1"/>
    <xf numFmtId="0" fontId="3" fillId="0" borderId="15" xfId="2" applyFont="1" applyFill="1" applyBorder="1"/>
    <xf numFmtId="9" fontId="2" fillId="0" borderId="0" xfId="9" applyFont="1" applyFill="1" applyBorder="1"/>
    <xf numFmtId="0" fontId="2" fillId="0" borderId="0" xfId="2" applyFont="1" applyFill="1" applyBorder="1" applyAlignment="1"/>
    <xf numFmtId="9" fontId="3" fillId="0" borderId="15" xfId="9" applyFont="1" applyFill="1" applyBorder="1"/>
    <xf numFmtId="0" fontId="2" fillId="0" borderId="15" xfId="2" applyFont="1" applyFill="1" applyBorder="1" applyAlignment="1">
      <alignment horizontal="center"/>
    </xf>
    <xf numFmtId="165" fontId="3" fillId="0" borderId="15" xfId="1" applyNumberFormat="1" applyFont="1" applyFill="1" applyBorder="1"/>
  </cellXfs>
  <cellStyles count="10">
    <cellStyle name="_Deposits summary" xfId="3" xr:uid="{00000000-0005-0000-0000-000000000000}"/>
    <cellStyle name="_summary" xfId="4" xr:uid="{00000000-0005-0000-0000-000001000000}"/>
    <cellStyle name="Comma" xfId="1" builtinId="3"/>
    <cellStyle name="Comma 2" xfId="5" xr:uid="{00000000-0005-0000-0000-000003000000}"/>
    <cellStyle name="Comma 3" xfId="6" xr:uid="{00000000-0005-0000-0000-000004000000}"/>
    <cellStyle name="Normal" xfId="0" builtinId="0"/>
    <cellStyle name="Normal_MIS Q4 06-07modified" xfId="2" xr:uid="{00000000-0005-0000-0000-000006000000}"/>
    <cellStyle name="Percent" xfId="9" builtinId="5"/>
    <cellStyle name="Percent 2" xfId="7" xr:uid="{00000000-0005-0000-0000-000008000000}"/>
    <cellStyle name="Percent 3" xfId="8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2014@" TargetMode="External"/><Relationship Id="rId2" Type="http://schemas.openxmlformats.org/officeDocument/2006/relationships/hyperlink" Target="mailto:2014@" TargetMode="External"/><Relationship Id="rId1" Type="http://schemas.openxmlformats.org/officeDocument/2006/relationships/hyperlink" Target="mailto:2014@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2014@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2014@" TargetMode="External"/><Relationship Id="rId2" Type="http://schemas.openxmlformats.org/officeDocument/2006/relationships/hyperlink" Target="mailto:2014@" TargetMode="External"/><Relationship Id="rId1" Type="http://schemas.openxmlformats.org/officeDocument/2006/relationships/hyperlink" Target="mailto:2014@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mailto:2014@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9CD10-6185-4E92-8230-786573DCB815}">
  <dimension ref="B6:J11"/>
  <sheetViews>
    <sheetView workbookViewId="0">
      <selection activeCell="E9" sqref="E9"/>
    </sheetView>
  </sheetViews>
  <sheetFormatPr defaultRowHeight="12.75" x14ac:dyDescent="0.2"/>
  <cols>
    <col min="3" max="3" width="10.85546875" bestFit="1" customWidth="1"/>
  </cols>
  <sheetData>
    <row r="6" spans="2:10" ht="15" x14ac:dyDescent="0.35">
      <c r="B6" s="4"/>
      <c r="C6" s="21"/>
      <c r="D6" s="21"/>
      <c r="E6" s="4"/>
      <c r="F6" s="4"/>
      <c r="G6" s="4"/>
      <c r="H6" s="4"/>
      <c r="I6" s="4"/>
      <c r="J6" s="4"/>
    </row>
    <row r="7" spans="2:10" ht="15" x14ac:dyDescent="0.35">
      <c r="B7" s="4"/>
      <c r="C7" s="43" t="s">
        <v>31</v>
      </c>
      <c r="D7" s="4"/>
      <c r="E7" s="4"/>
      <c r="F7" s="4"/>
      <c r="G7" s="4"/>
      <c r="H7" s="4"/>
      <c r="I7" s="4"/>
      <c r="J7" s="4"/>
    </row>
    <row r="8" spans="2:10" ht="15" x14ac:dyDescent="0.35">
      <c r="B8" s="4"/>
      <c r="C8" s="4"/>
      <c r="D8" s="48" t="s">
        <v>32</v>
      </c>
      <c r="E8" s="48" t="s">
        <v>33</v>
      </c>
      <c r="F8" s="48" t="s">
        <v>25</v>
      </c>
      <c r="G8" s="48" t="s">
        <v>34</v>
      </c>
      <c r="H8" s="48" t="s">
        <v>35</v>
      </c>
      <c r="I8" s="4"/>
      <c r="J8" s="4"/>
    </row>
    <row r="9" spans="2:10" ht="15" x14ac:dyDescent="0.35">
      <c r="B9" s="4"/>
      <c r="C9" s="44" t="s">
        <v>26</v>
      </c>
      <c r="D9" s="49">
        <f>'Press Release March 20 New'!F14</f>
        <v>3122</v>
      </c>
      <c r="E9" s="49">
        <v>3498</v>
      </c>
      <c r="F9" s="49">
        <f>E9-D9</f>
        <v>376</v>
      </c>
      <c r="G9" s="47">
        <f>'Press Release March 20 New'!E14/D9-1</f>
        <v>0.30571837981580385</v>
      </c>
      <c r="H9" s="47">
        <f>'Press Release March 20 New'!E14/E9-1</f>
        <v>0.16536671863491681</v>
      </c>
      <c r="I9" s="4"/>
      <c r="J9" s="4"/>
    </row>
    <row r="10" spans="2:10" ht="15" x14ac:dyDescent="0.35">
      <c r="B10" s="4"/>
      <c r="C10" s="44" t="s">
        <v>27</v>
      </c>
      <c r="D10" s="49">
        <f>'Press Release March 20 New'!D14</f>
        <v>822</v>
      </c>
      <c r="E10" s="49">
        <f>D10+99</f>
        <v>921</v>
      </c>
      <c r="F10" s="49">
        <f>E10-D10</f>
        <v>99</v>
      </c>
      <c r="G10" s="47">
        <f>'Press Release March 20 New'!C14/D10-1</f>
        <v>0.26297115144353334</v>
      </c>
      <c r="H10" s="47">
        <f>'Press Release March 20 New'!C14/E10-1</f>
        <v>0.12721203744471699</v>
      </c>
      <c r="I10" s="4"/>
      <c r="J10" s="4"/>
    </row>
    <row r="11" spans="2:10" ht="15" x14ac:dyDescent="0.35">
      <c r="B11" s="4"/>
      <c r="C11" s="21"/>
      <c r="D11" s="23"/>
      <c r="E11" s="4"/>
      <c r="F11" s="4"/>
      <c r="G11" s="4"/>
      <c r="H11" s="4"/>
      <c r="I11" s="4"/>
      <c r="J11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A5D08-2307-45B3-AE14-1147D92F6168}">
  <sheetPr>
    <pageSetUpPr fitToPage="1"/>
  </sheetPr>
  <dimension ref="B1:K42"/>
  <sheetViews>
    <sheetView showGridLines="0" showZeros="0" zoomScaleNormal="100" workbookViewId="0">
      <pane xSplit="2" ySplit="8" topLeftCell="C10" activePane="bottomRight" state="frozen"/>
      <selection pane="topRight" activeCell="C1" sqref="C1"/>
      <selection pane="bottomLeft" activeCell="A9" sqref="A9"/>
      <selection pane="bottomRight" activeCell="C10" sqref="C10"/>
    </sheetView>
  </sheetViews>
  <sheetFormatPr defaultRowHeight="15" x14ac:dyDescent="0.35"/>
  <cols>
    <col min="1" max="1" width="2.5703125" style="4" customWidth="1"/>
    <col min="2" max="2" width="37.42578125" style="4" customWidth="1"/>
    <col min="3" max="3" width="13.5703125" style="4" bestFit="1" customWidth="1"/>
    <col min="4" max="4" width="13.42578125" style="3" customWidth="1"/>
    <col min="5" max="5" width="14" style="4" customWidth="1"/>
    <col min="6" max="8" width="14.7109375" style="4" customWidth="1"/>
    <col min="9" max="9" width="9.140625" style="4"/>
    <col min="10" max="10" width="13.42578125" style="18" customWidth="1"/>
    <col min="11" max="11" width="9.5703125" style="18" customWidth="1"/>
    <col min="12" max="15" width="9.5703125" style="4" customWidth="1"/>
    <col min="16" max="16" width="18.42578125" style="4" bestFit="1" customWidth="1"/>
    <col min="17" max="17" width="6.28515625" style="4" bestFit="1" customWidth="1"/>
    <col min="18" max="16384" width="9.140625" style="4"/>
  </cols>
  <sheetData>
    <row r="1" spans="2:11" x14ac:dyDescent="0.35">
      <c r="B1" s="1" t="s">
        <v>0</v>
      </c>
      <c r="C1" s="2"/>
    </row>
    <row r="3" spans="2:11" x14ac:dyDescent="0.35">
      <c r="B3" s="1" t="s">
        <v>1</v>
      </c>
    </row>
    <row r="4" spans="2:11" x14ac:dyDescent="0.35">
      <c r="B4" s="1" t="s">
        <v>2</v>
      </c>
    </row>
    <row r="5" spans="2:11" x14ac:dyDescent="0.35">
      <c r="B5" s="5"/>
      <c r="C5" s="6" t="s">
        <v>3</v>
      </c>
      <c r="D5" s="6" t="s">
        <v>3</v>
      </c>
      <c r="E5" s="7" t="s">
        <v>4</v>
      </c>
      <c r="F5" s="8" t="s">
        <v>4</v>
      </c>
      <c r="G5" s="12"/>
      <c r="H5" s="12"/>
      <c r="J5" s="46"/>
      <c r="K5" s="12"/>
    </row>
    <row r="6" spans="2:11" x14ac:dyDescent="0.35">
      <c r="B6" s="9" t="s">
        <v>5</v>
      </c>
      <c r="C6" s="10" t="s">
        <v>6</v>
      </c>
      <c r="D6" s="10" t="s">
        <v>6</v>
      </c>
      <c r="E6" s="10" t="s">
        <v>6</v>
      </c>
      <c r="F6" s="11" t="s">
        <v>6</v>
      </c>
      <c r="G6" s="10"/>
      <c r="H6" s="10"/>
      <c r="J6" s="10"/>
      <c r="K6" s="10"/>
    </row>
    <row r="7" spans="2:11" x14ac:dyDescent="0.35">
      <c r="B7" s="9"/>
      <c r="C7" s="12">
        <v>2020</v>
      </c>
      <c r="D7" s="12">
        <v>2019</v>
      </c>
      <c r="E7" s="12">
        <v>2020</v>
      </c>
      <c r="F7" s="13">
        <v>2019</v>
      </c>
      <c r="G7" s="12"/>
      <c r="H7" s="12"/>
      <c r="J7" s="12"/>
      <c r="K7" s="12"/>
    </row>
    <row r="8" spans="2:11" x14ac:dyDescent="0.35">
      <c r="B8" s="14"/>
      <c r="C8" s="15"/>
      <c r="D8" s="15"/>
      <c r="E8" s="15"/>
      <c r="F8" s="16" t="s">
        <v>7</v>
      </c>
      <c r="G8" s="12"/>
      <c r="H8" s="12"/>
      <c r="J8" s="12"/>
      <c r="K8" s="12"/>
    </row>
    <row r="9" spans="2:11" x14ac:dyDescent="0.35">
      <c r="B9" s="17"/>
      <c r="C9" s="18"/>
      <c r="D9" s="19"/>
      <c r="E9" s="18"/>
      <c r="F9" s="20"/>
      <c r="G9" s="18"/>
      <c r="H9" s="18"/>
    </row>
    <row r="10" spans="2:11" x14ac:dyDescent="0.35">
      <c r="B10" s="17" t="s">
        <v>8</v>
      </c>
      <c r="C10" s="21">
        <v>5736.0832383788684</v>
      </c>
      <c r="D10" s="21">
        <v>5623</v>
      </c>
      <c r="E10" s="21">
        <v>22952.066609637139</v>
      </c>
      <c r="F10" s="22">
        <v>21547</v>
      </c>
      <c r="G10" s="45"/>
      <c r="H10" s="45"/>
    </row>
    <row r="11" spans="2:11" ht="16.5" customHeight="1" x14ac:dyDescent="0.35">
      <c r="B11" s="17" t="s">
        <v>9</v>
      </c>
      <c r="C11" s="21">
        <v>-3464.6459518922838</v>
      </c>
      <c r="D11" s="21">
        <v>-3546</v>
      </c>
      <c r="E11" s="21">
        <v>-14364.826827852199</v>
      </c>
      <c r="F11" s="22">
        <v>-13602</v>
      </c>
      <c r="G11" s="21"/>
      <c r="H11" s="21"/>
    </row>
    <row r="12" spans="2:11" ht="16.5" customHeight="1" x14ac:dyDescent="0.35">
      <c r="B12" s="17" t="s">
        <v>10</v>
      </c>
      <c r="C12" s="21">
        <f>-1219029/1000-14.246</f>
        <v>-1233.2750000000001</v>
      </c>
      <c r="D12" s="21">
        <v>-1255</v>
      </c>
      <c r="E12" s="21">
        <f>(-4513762+2975)/1000</f>
        <v>-4510.7870000000003</v>
      </c>
      <c r="F12" s="22">
        <v>-4823</v>
      </c>
      <c r="G12" s="21"/>
      <c r="H12" s="21"/>
    </row>
    <row r="13" spans="2:11" ht="16.5" customHeight="1" x14ac:dyDescent="0.35">
      <c r="B13" s="17"/>
      <c r="C13" s="21"/>
      <c r="D13" s="21"/>
      <c r="E13" s="23"/>
      <c r="F13" s="24"/>
      <c r="G13" s="23"/>
      <c r="H13" s="23"/>
    </row>
    <row r="14" spans="2:11" ht="16.5" customHeight="1" x14ac:dyDescent="0.35">
      <c r="B14" s="25" t="s">
        <v>11</v>
      </c>
      <c r="C14" s="26">
        <f t="shared" ref="C14:E14" si="0">SUM(C10:C12)</f>
        <v>1038.1622864865844</v>
      </c>
      <c r="D14" s="26">
        <f t="shared" si="0"/>
        <v>822</v>
      </c>
      <c r="E14" s="26">
        <f t="shared" si="0"/>
        <v>4076.4527817849394</v>
      </c>
      <c r="F14" s="27">
        <f t="shared" ref="F14" si="1">SUM(F10:F12)</f>
        <v>3122</v>
      </c>
      <c r="G14" s="45"/>
      <c r="H14" s="45"/>
    </row>
    <row r="15" spans="2:11" ht="16.5" customHeight="1" x14ac:dyDescent="0.35">
      <c r="B15" s="17"/>
      <c r="C15" s="21"/>
      <c r="D15" s="21"/>
      <c r="E15" s="23"/>
      <c r="F15" s="24"/>
      <c r="G15" s="23"/>
      <c r="H15" s="23"/>
    </row>
    <row r="16" spans="2:11" ht="16.5" customHeight="1" x14ac:dyDescent="0.35">
      <c r="B16" s="17" t="s">
        <v>12</v>
      </c>
      <c r="C16" s="21">
        <v>-653.93053549210936</v>
      </c>
      <c r="D16" s="21">
        <v>-394</v>
      </c>
      <c r="E16" s="21">
        <v>-2290.5665384620465</v>
      </c>
      <c r="F16" s="22">
        <v>-1533</v>
      </c>
      <c r="G16" s="21"/>
      <c r="H16" s="21"/>
      <c r="J16" s="21"/>
      <c r="K16" s="21"/>
    </row>
    <row r="17" spans="2:11" ht="16.5" customHeight="1" x14ac:dyDescent="0.35">
      <c r="B17" s="17" t="s">
        <v>13</v>
      </c>
      <c r="C17" s="21">
        <v>-280.61635541182625</v>
      </c>
      <c r="D17" s="21">
        <v>-199</v>
      </c>
      <c r="E17" s="21">
        <v>-860.25567638921427</v>
      </c>
      <c r="F17" s="22">
        <v>-682</v>
      </c>
      <c r="G17" s="21"/>
      <c r="H17" s="21"/>
      <c r="J17" s="21"/>
      <c r="K17" s="21"/>
    </row>
    <row r="18" spans="2:11" x14ac:dyDescent="0.35">
      <c r="B18" s="42" t="s">
        <v>21</v>
      </c>
      <c r="C18" s="21">
        <f>(52375+14246)/1000</f>
        <v>66.620999999999995</v>
      </c>
      <c r="D18" s="21">
        <v>77</v>
      </c>
      <c r="E18" s="21">
        <v>97.154951167199243</v>
      </c>
      <c r="F18" s="22">
        <v>217</v>
      </c>
      <c r="G18" s="21"/>
      <c r="H18" s="21"/>
      <c r="J18" s="21"/>
      <c r="K18" s="21"/>
    </row>
    <row r="19" spans="2:11" x14ac:dyDescent="0.35">
      <c r="B19" s="42" t="s">
        <v>22</v>
      </c>
      <c r="C19" s="21">
        <f t="shared" ref="C19" si="2">J19/1000</f>
        <v>0</v>
      </c>
      <c r="D19" s="21">
        <v>0</v>
      </c>
      <c r="E19" s="21">
        <v>-2.9750084316898247</v>
      </c>
      <c r="F19" s="22">
        <v>-52</v>
      </c>
      <c r="G19" s="21"/>
      <c r="H19" s="21"/>
      <c r="J19" s="21"/>
      <c r="K19" s="21"/>
    </row>
    <row r="20" spans="2:11" ht="15.75" thickBot="1" x14ac:dyDescent="0.4">
      <c r="B20" s="25"/>
      <c r="C20" s="21"/>
      <c r="D20" s="21"/>
      <c r="E20" s="23"/>
      <c r="F20" s="24"/>
      <c r="G20" s="23"/>
      <c r="H20" s="23"/>
      <c r="J20" s="21"/>
      <c r="K20" s="23"/>
    </row>
    <row r="21" spans="2:11" x14ac:dyDescent="0.35">
      <c r="B21" s="25" t="s">
        <v>14</v>
      </c>
      <c r="C21" s="28">
        <f>SUM(C14:C20)</f>
        <v>170.23639558264881</v>
      </c>
      <c r="D21" s="28">
        <f t="shared" ref="D21:F21" si="3">SUM(D14:D20)</f>
        <v>306</v>
      </c>
      <c r="E21" s="28">
        <f t="shared" si="3"/>
        <v>1019.8105096691879</v>
      </c>
      <c r="F21" s="29">
        <f t="shared" si="3"/>
        <v>1072</v>
      </c>
      <c r="G21" s="45"/>
      <c r="H21" s="45"/>
      <c r="J21" s="21"/>
      <c r="K21" s="21"/>
    </row>
    <row r="22" spans="2:11" x14ac:dyDescent="0.35">
      <c r="B22" s="25" t="s">
        <v>15</v>
      </c>
      <c r="C22" s="21">
        <v>-35.841031502994824</v>
      </c>
      <c r="D22" s="21">
        <v>-3</v>
      </c>
      <c r="E22" s="21">
        <v>-314.255890839313</v>
      </c>
      <c r="F22" s="22">
        <v>-2.6120000000000001</v>
      </c>
      <c r="G22" s="45"/>
      <c r="H22" s="45"/>
      <c r="J22" s="21"/>
      <c r="K22" s="21"/>
    </row>
    <row r="23" spans="2:11" ht="15.75" thickBot="1" x14ac:dyDescent="0.4">
      <c r="B23" s="25" t="s">
        <v>16</v>
      </c>
      <c r="C23" s="30">
        <f>C21+C22</f>
        <v>134.39536407965397</v>
      </c>
      <c r="D23" s="30">
        <f>D21+D22</f>
        <v>303</v>
      </c>
      <c r="E23" s="30">
        <f>E21+E22</f>
        <v>705.55461882987493</v>
      </c>
      <c r="F23" s="31">
        <f>F21+F22</f>
        <v>1069.3879999999999</v>
      </c>
      <c r="G23" s="45"/>
      <c r="H23" s="45"/>
      <c r="J23" s="32"/>
      <c r="K23" s="32"/>
    </row>
    <row r="24" spans="2:11" x14ac:dyDescent="0.35">
      <c r="B24" s="25"/>
      <c r="C24" s="32"/>
      <c r="D24" s="32"/>
      <c r="E24" s="23"/>
      <c r="F24" s="24"/>
      <c r="G24" s="23"/>
      <c r="H24" s="23"/>
      <c r="J24" s="32"/>
      <c r="K24" s="23"/>
    </row>
    <row r="25" spans="2:11" x14ac:dyDescent="0.35">
      <c r="B25" s="33" t="s">
        <v>17</v>
      </c>
      <c r="C25" s="21"/>
      <c r="D25" s="21"/>
      <c r="E25" s="23"/>
      <c r="F25" s="24"/>
      <c r="G25" s="23"/>
      <c r="H25" s="23"/>
      <c r="J25" s="21"/>
      <c r="K25" s="23"/>
    </row>
    <row r="26" spans="2:11" x14ac:dyDescent="0.35">
      <c r="B26" s="34" t="s">
        <v>18</v>
      </c>
      <c r="C26" s="21"/>
      <c r="D26" s="21"/>
      <c r="E26" s="23"/>
      <c r="F26" s="24"/>
      <c r="G26" s="23"/>
      <c r="H26" s="23"/>
      <c r="J26" s="21"/>
      <c r="K26" s="23"/>
    </row>
    <row r="27" spans="2:11" x14ac:dyDescent="0.35">
      <c r="B27" s="25" t="s">
        <v>16</v>
      </c>
      <c r="C27" s="32">
        <f>C23</f>
        <v>134.39536407965397</v>
      </c>
      <c r="D27" s="32">
        <f t="shared" ref="D27:F27" si="4">D23</f>
        <v>303</v>
      </c>
      <c r="E27" s="32">
        <f t="shared" si="4"/>
        <v>705.55461882987493</v>
      </c>
      <c r="F27" s="35">
        <f t="shared" si="4"/>
        <v>1069.3879999999999</v>
      </c>
      <c r="G27" s="32"/>
      <c r="H27" s="32"/>
      <c r="J27" s="32"/>
      <c r="K27" s="32"/>
    </row>
    <row r="28" spans="2:11" s="37" customFormat="1" x14ac:dyDescent="0.35">
      <c r="B28" s="36" t="s">
        <v>19</v>
      </c>
      <c r="C28" s="21"/>
      <c r="D28" s="21"/>
      <c r="E28" s="21"/>
      <c r="F28" s="22"/>
      <c r="G28" s="21"/>
      <c r="H28" s="21"/>
      <c r="J28" s="21"/>
      <c r="K28" s="21"/>
    </row>
    <row r="29" spans="2:11" s="37" customFormat="1" x14ac:dyDescent="0.35">
      <c r="B29" s="17" t="s">
        <v>12</v>
      </c>
      <c r="C29" s="21">
        <f t="shared" ref="C29:F30" si="5">-C16</f>
        <v>653.93053549210936</v>
      </c>
      <c r="D29" s="21">
        <f t="shared" si="5"/>
        <v>394</v>
      </c>
      <c r="E29" s="21">
        <f t="shared" si="5"/>
        <v>2290.5665384620465</v>
      </c>
      <c r="F29" s="22">
        <f t="shared" si="5"/>
        <v>1533</v>
      </c>
      <c r="G29" s="21"/>
      <c r="H29" s="21"/>
      <c r="J29" s="21"/>
      <c r="K29" s="21"/>
    </row>
    <row r="30" spans="2:11" s="37" customFormat="1" x14ac:dyDescent="0.35">
      <c r="B30" s="17" t="s">
        <v>13</v>
      </c>
      <c r="C30" s="21">
        <f t="shared" si="5"/>
        <v>280.61635541182625</v>
      </c>
      <c r="D30" s="21">
        <f t="shared" si="5"/>
        <v>199</v>
      </c>
      <c r="E30" s="21">
        <f t="shared" si="5"/>
        <v>860.25567638921427</v>
      </c>
      <c r="F30" s="22">
        <f t="shared" si="5"/>
        <v>682</v>
      </c>
      <c r="G30" s="21"/>
      <c r="H30" s="21"/>
      <c r="J30" s="21"/>
      <c r="K30" s="21"/>
    </row>
    <row r="31" spans="2:11" s="37" customFormat="1" x14ac:dyDescent="0.35">
      <c r="B31" s="17" t="s">
        <v>22</v>
      </c>
      <c r="C31" s="21">
        <f>-C19</f>
        <v>0</v>
      </c>
      <c r="D31" s="21">
        <f t="shared" ref="D31:F31" si="6">-D19</f>
        <v>0</v>
      </c>
      <c r="E31" s="21">
        <f t="shared" si="6"/>
        <v>2.9750084316898247</v>
      </c>
      <c r="F31" s="22">
        <f t="shared" si="6"/>
        <v>52</v>
      </c>
      <c r="G31" s="21"/>
      <c r="H31" s="21"/>
      <c r="J31" s="21"/>
      <c r="K31" s="21"/>
    </row>
    <row r="32" spans="2:11" s="37" customFormat="1" x14ac:dyDescent="0.35">
      <c r="B32" s="17" t="s">
        <v>15</v>
      </c>
      <c r="C32" s="21">
        <f>-C22</f>
        <v>35.841031502994824</v>
      </c>
      <c r="D32" s="21">
        <f t="shared" ref="D32:F32" si="7">-D22</f>
        <v>3</v>
      </c>
      <c r="E32" s="21">
        <f t="shared" si="7"/>
        <v>314.255890839313</v>
      </c>
      <c r="F32" s="22">
        <f t="shared" si="7"/>
        <v>2.6120000000000001</v>
      </c>
      <c r="G32" s="21"/>
      <c r="H32" s="21"/>
      <c r="J32" s="21"/>
      <c r="K32" s="21"/>
    </row>
    <row r="33" spans="2:11" x14ac:dyDescent="0.35">
      <c r="B33" s="17" t="s">
        <v>20</v>
      </c>
      <c r="C33" s="21"/>
      <c r="D33" s="21"/>
      <c r="E33" s="21"/>
      <c r="F33" s="22"/>
      <c r="G33" s="21"/>
      <c r="H33" s="21"/>
      <c r="J33" s="21"/>
      <c r="K33" s="21"/>
    </row>
    <row r="34" spans="2:11" x14ac:dyDescent="0.35">
      <c r="B34" s="17" t="s">
        <v>23</v>
      </c>
      <c r="C34" s="21">
        <f>-C18</f>
        <v>-66.620999999999995</v>
      </c>
      <c r="D34" s="21">
        <f t="shared" ref="D34:F34" si="8">-D18</f>
        <v>-77</v>
      </c>
      <c r="E34" s="21">
        <f t="shared" si="8"/>
        <v>-97.154951167199243</v>
      </c>
      <c r="F34" s="22">
        <f t="shared" si="8"/>
        <v>-217</v>
      </c>
      <c r="G34" s="21"/>
      <c r="H34" s="21"/>
      <c r="J34" s="21"/>
      <c r="K34" s="21"/>
    </row>
    <row r="35" spans="2:11" x14ac:dyDescent="0.35">
      <c r="B35" s="25" t="s">
        <v>11</v>
      </c>
      <c r="C35" s="26">
        <f>SUM(C27:C34)</f>
        <v>1038.1622864865842</v>
      </c>
      <c r="D35" s="26">
        <f t="shared" ref="D35:F35" si="9">SUM(D27:D34)</f>
        <v>822</v>
      </c>
      <c r="E35" s="26">
        <f t="shared" si="9"/>
        <v>4076.4527817849394</v>
      </c>
      <c r="F35" s="27">
        <f t="shared" si="9"/>
        <v>3122</v>
      </c>
      <c r="G35" s="32"/>
      <c r="H35" s="32"/>
      <c r="J35" s="32"/>
      <c r="K35" s="32"/>
    </row>
    <row r="36" spans="2:11" x14ac:dyDescent="0.35">
      <c r="B36" s="38"/>
      <c r="C36" s="39"/>
      <c r="D36" s="40"/>
      <c r="E36" s="39"/>
      <c r="F36" s="41"/>
      <c r="G36" s="18"/>
      <c r="H36" s="18"/>
    </row>
    <row r="38" spans="2:11" x14ac:dyDescent="0.35">
      <c r="C38" s="4" t="s">
        <v>24</v>
      </c>
    </row>
    <row r="40" spans="2:11" x14ac:dyDescent="0.35">
      <c r="C40" s="43" t="s">
        <v>30</v>
      </c>
    </row>
    <row r="41" spans="2:11" x14ac:dyDescent="0.35">
      <c r="B41" s="44" t="s">
        <v>28</v>
      </c>
      <c r="C41" s="44">
        <f>ROUND((332604.913+2318356.41433635)/1000,0)</f>
        <v>2651</v>
      </c>
    </row>
    <row r="42" spans="2:11" x14ac:dyDescent="0.35">
      <c r="B42" s="44" t="s">
        <v>29</v>
      </c>
      <c r="C42" s="44">
        <v>4405</v>
      </c>
    </row>
  </sheetData>
  <hyperlinks>
    <hyperlink ref="F7" r:id="rId1" display="2014@" xr:uid="{B3E4D7BB-FC61-4813-9718-950436175A0B}"/>
    <hyperlink ref="C7" r:id="rId2" display="2014@" xr:uid="{01CDB8C2-B1A4-4492-A81B-7CF81286E6B0}"/>
    <hyperlink ref="E7" r:id="rId3" display="2014@" xr:uid="{75009F09-4C6C-4CDD-B252-93862FE0AAD6}"/>
    <hyperlink ref="D7" r:id="rId4" display="2014@" xr:uid="{ADD6AF5B-8AAD-4942-A843-79564B0AABAC}"/>
  </hyperlinks>
  <pageMargins left="0.38" right="0.24" top="1" bottom="1" header="0.5" footer="0.5"/>
  <pageSetup paperSize="9" orientation="portrait" horizontalDpi="300" verticalDpi="300" r:id="rId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0DBA0-245F-4664-9ED9-157A158DEC91}">
  <sheetPr>
    <pageSetUpPr fitToPage="1"/>
  </sheetPr>
  <dimension ref="B1:K44"/>
  <sheetViews>
    <sheetView showGridLines="0" showZeros="0" tabSelected="1" zoomScaleNormal="10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7" sqref="D7"/>
    </sheetView>
  </sheetViews>
  <sheetFormatPr defaultRowHeight="15" x14ac:dyDescent="0.35"/>
  <cols>
    <col min="1" max="1" width="2.5703125" style="4" customWidth="1"/>
    <col min="2" max="2" width="37.42578125" style="4" customWidth="1"/>
    <col min="3" max="4" width="13.5703125" style="4" bestFit="1" customWidth="1"/>
    <col min="5" max="6" width="14" style="4" customWidth="1"/>
    <col min="7" max="8" width="14.7109375" style="4" customWidth="1"/>
    <col min="9" max="9" width="9.140625" style="4"/>
    <col min="10" max="10" width="13.42578125" style="18" customWidth="1"/>
    <col min="11" max="11" width="9.5703125" style="18" customWidth="1"/>
    <col min="12" max="15" width="9.5703125" style="4" customWidth="1"/>
    <col min="16" max="16" width="18.42578125" style="4" bestFit="1" customWidth="1"/>
    <col min="17" max="17" width="6.28515625" style="4" bestFit="1" customWidth="1"/>
    <col min="18" max="16384" width="9.140625" style="4"/>
  </cols>
  <sheetData>
    <row r="1" spans="2:11" x14ac:dyDescent="0.35">
      <c r="B1" s="1" t="s">
        <v>0</v>
      </c>
      <c r="C1" s="2"/>
      <c r="D1" s="2"/>
    </row>
    <row r="3" spans="2:11" x14ac:dyDescent="0.35">
      <c r="B3" s="1" t="s">
        <v>1</v>
      </c>
    </row>
    <row r="4" spans="2:11" x14ac:dyDescent="0.35">
      <c r="B4" s="1" t="s">
        <v>2</v>
      </c>
    </row>
    <row r="5" spans="2:11" x14ac:dyDescent="0.35">
      <c r="B5" s="5"/>
      <c r="C5" s="6" t="s">
        <v>3</v>
      </c>
      <c r="D5" s="6" t="s">
        <v>3</v>
      </c>
      <c r="E5" s="7" t="s">
        <v>4</v>
      </c>
      <c r="F5" s="8" t="s">
        <v>4</v>
      </c>
      <c r="G5" s="12"/>
      <c r="H5" s="12"/>
      <c r="J5" s="46"/>
      <c r="K5" s="12"/>
    </row>
    <row r="6" spans="2:11" x14ac:dyDescent="0.35">
      <c r="B6" s="9" t="s">
        <v>5</v>
      </c>
      <c r="C6" s="10" t="s">
        <v>6</v>
      </c>
      <c r="D6" s="10" t="s">
        <v>6</v>
      </c>
      <c r="E6" s="10" t="s">
        <v>6</v>
      </c>
      <c r="F6" s="11" t="s">
        <v>6</v>
      </c>
      <c r="G6" s="10"/>
      <c r="H6" s="10"/>
      <c r="J6" s="10"/>
      <c r="K6" s="10"/>
    </row>
    <row r="7" spans="2:11" x14ac:dyDescent="0.35">
      <c r="B7" s="9"/>
      <c r="C7" s="12">
        <v>2021</v>
      </c>
      <c r="D7" s="12">
        <v>2020</v>
      </c>
      <c r="E7" s="12">
        <v>2021</v>
      </c>
      <c r="F7" s="13">
        <v>2020</v>
      </c>
      <c r="G7" s="12"/>
      <c r="H7" s="12"/>
      <c r="J7" s="12"/>
      <c r="K7" s="12"/>
    </row>
    <row r="8" spans="2:11" x14ac:dyDescent="0.35">
      <c r="B8" s="14"/>
      <c r="C8" s="15"/>
      <c r="D8" s="15"/>
      <c r="E8" s="15"/>
      <c r="F8" s="16" t="s">
        <v>7</v>
      </c>
      <c r="G8" s="12"/>
      <c r="H8" s="12"/>
      <c r="J8" s="12"/>
      <c r="K8" s="12"/>
    </row>
    <row r="9" spans="2:11" x14ac:dyDescent="0.35">
      <c r="B9" s="17"/>
      <c r="C9" s="18"/>
      <c r="D9" s="18"/>
      <c r="E9" s="18"/>
      <c r="F9" s="20"/>
      <c r="G9" s="18"/>
      <c r="H9" s="18"/>
    </row>
    <row r="10" spans="2:11" x14ac:dyDescent="0.35">
      <c r="B10" s="17" t="s">
        <v>8</v>
      </c>
      <c r="C10" s="21">
        <v>6860.0650708209714</v>
      </c>
      <c r="D10" s="21">
        <v>5736.0832383788684</v>
      </c>
      <c r="E10" s="21">
        <v>24320</v>
      </c>
      <c r="F10" s="22">
        <v>22952</v>
      </c>
      <c r="G10" s="45">
        <f>(C10-D10)/D10</f>
        <v>0.19594935877530306</v>
      </c>
      <c r="H10" s="45">
        <f>(E10-F10)/F10</f>
        <v>5.9602649006622516E-2</v>
      </c>
    </row>
    <row r="11" spans="2:11" ht="16.5" customHeight="1" x14ac:dyDescent="0.35">
      <c r="B11" s="17" t="s">
        <v>9</v>
      </c>
      <c r="C11" s="21">
        <v>-4013</v>
      </c>
      <c r="D11" s="21">
        <v>-3465</v>
      </c>
      <c r="E11" s="21">
        <f>-14699-1</f>
        <v>-14700</v>
      </c>
      <c r="F11" s="22">
        <v>-14365</v>
      </c>
      <c r="G11" s="21"/>
      <c r="H11" s="21"/>
    </row>
    <row r="12" spans="2:11" ht="16.5" customHeight="1" x14ac:dyDescent="0.35">
      <c r="B12" s="17" t="s">
        <v>10</v>
      </c>
      <c r="C12" s="21">
        <f>-1395+1</f>
        <v>-1394</v>
      </c>
      <c r="D12" s="21">
        <f>-1219029/1000-14.246</f>
        <v>-1233.2750000000001</v>
      </c>
      <c r="E12" s="21">
        <f>-4550+15</f>
        <v>-4535</v>
      </c>
      <c r="F12" s="22">
        <f>-4514+3</f>
        <v>-4511</v>
      </c>
      <c r="G12" s="21"/>
      <c r="H12" s="21"/>
    </row>
    <row r="13" spans="2:11" ht="16.5" customHeight="1" x14ac:dyDescent="0.35">
      <c r="B13" s="17"/>
      <c r="C13" s="21"/>
      <c r="D13" s="21"/>
      <c r="E13" s="23"/>
      <c r="F13" s="24"/>
      <c r="G13" s="23"/>
      <c r="H13" s="23"/>
    </row>
    <row r="14" spans="2:11" ht="16.5" customHeight="1" x14ac:dyDescent="0.35">
      <c r="B14" s="25" t="s">
        <v>11</v>
      </c>
      <c r="C14" s="26">
        <f t="shared" ref="C14:E14" si="0">SUM(C10:C12)</f>
        <v>1453.0650708209714</v>
      </c>
      <c r="D14" s="26">
        <f t="shared" ref="D14" si="1">SUM(D10:D12)</f>
        <v>1037.8082383788683</v>
      </c>
      <c r="E14" s="26">
        <f t="shared" si="0"/>
        <v>5085</v>
      </c>
      <c r="F14" s="27">
        <f t="shared" ref="F14" si="2">SUM(F10:F12)</f>
        <v>4076</v>
      </c>
      <c r="G14" s="45">
        <f>(C14-D14)/D14</f>
        <v>0.40012867222056786</v>
      </c>
      <c r="H14" s="45">
        <f>(E14-F14)/F14</f>
        <v>0.24754661432777234</v>
      </c>
    </row>
    <row r="15" spans="2:11" ht="16.5" customHeight="1" x14ac:dyDescent="0.35">
      <c r="B15" s="17"/>
      <c r="C15" s="21"/>
      <c r="D15" s="21"/>
      <c r="E15" s="23"/>
      <c r="F15" s="24"/>
      <c r="G15" s="23"/>
      <c r="H15" s="23"/>
    </row>
    <row r="16" spans="2:11" ht="16.5" customHeight="1" x14ac:dyDescent="0.35">
      <c r="B16" s="17" t="s">
        <v>12</v>
      </c>
      <c r="C16" s="21">
        <v>-801</v>
      </c>
      <c r="D16" s="21">
        <v>-653.93053549210936</v>
      </c>
      <c r="E16" s="21">
        <v>-2836</v>
      </c>
      <c r="F16" s="22">
        <v>-2291</v>
      </c>
      <c r="G16" s="21"/>
      <c r="H16" s="21"/>
      <c r="J16" s="21"/>
      <c r="K16" s="21"/>
    </row>
    <row r="17" spans="2:11" ht="16.5" customHeight="1" x14ac:dyDescent="0.35">
      <c r="B17" s="17" t="s">
        <v>13</v>
      </c>
      <c r="C17" s="21">
        <v>-196</v>
      </c>
      <c r="D17" s="21">
        <v>-280.61635541182625</v>
      </c>
      <c r="E17" s="21">
        <v>-791</v>
      </c>
      <c r="F17" s="22">
        <v>-860</v>
      </c>
      <c r="G17" s="21"/>
      <c r="H17" s="21"/>
      <c r="J17" s="21"/>
      <c r="K17" s="21"/>
    </row>
    <row r="18" spans="2:11" x14ac:dyDescent="0.35">
      <c r="B18" s="42" t="s">
        <v>21</v>
      </c>
      <c r="C18" s="21">
        <v>63</v>
      </c>
      <c r="D18" s="21">
        <v>66.620999999999995</v>
      </c>
      <c r="E18" s="21">
        <v>156</v>
      </c>
      <c r="F18" s="22">
        <v>97</v>
      </c>
      <c r="G18" s="21"/>
      <c r="H18" s="21"/>
      <c r="J18" s="21"/>
      <c r="K18" s="21"/>
    </row>
    <row r="19" spans="2:11" x14ac:dyDescent="0.35">
      <c r="B19" s="42" t="s">
        <v>22</v>
      </c>
      <c r="C19" s="21">
        <v>0</v>
      </c>
      <c r="D19" s="21">
        <f t="shared" ref="D19" si="3">K19/1000</f>
        <v>0</v>
      </c>
      <c r="E19" s="21">
        <v>-15</v>
      </c>
      <c r="F19" s="22">
        <v>-2.5</v>
      </c>
      <c r="G19" s="21"/>
      <c r="H19" s="21"/>
      <c r="J19" s="21"/>
      <c r="K19" s="21"/>
    </row>
    <row r="20" spans="2:11" ht="15.75" thickBot="1" x14ac:dyDescent="0.4">
      <c r="B20" s="25"/>
      <c r="C20" s="21"/>
      <c r="D20" s="21"/>
      <c r="E20" s="23"/>
      <c r="F20" s="24"/>
      <c r="G20" s="23"/>
      <c r="H20" s="23"/>
      <c r="J20" s="21"/>
      <c r="K20" s="23"/>
    </row>
    <row r="21" spans="2:11" x14ac:dyDescent="0.35">
      <c r="B21" s="25" t="s">
        <v>14</v>
      </c>
      <c r="C21" s="28">
        <f>SUM(C14:C20)</f>
        <v>519.06507082097141</v>
      </c>
      <c r="D21" s="28">
        <f>SUM(D14:D20)</f>
        <v>169.88234747493266</v>
      </c>
      <c r="E21" s="28">
        <f t="shared" ref="E21" si="4">SUM(E14:E20)</f>
        <v>1599</v>
      </c>
      <c r="F21" s="29">
        <f t="shared" ref="F21" si="5">SUM(F14:F20)</f>
        <v>1019.5</v>
      </c>
      <c r="G21" s="45">
        <f>(C21-D21)/D21</f>
        <v>2.055438534586786</v>
      </c>
      <c r="H21" s="45">
        <f>(E21-F21)/F21</f>
        <v>0.5684158901422266</v>
      </c>
      <c r="J21" s="21"/>
      <c r="K21" s="21"/>
    </row>
    <row r="22" spans="2:11" x14ac:dyDescent="0.35">
      <c r="B22" s="25" t="s">
        <v>38</v>
      </c>
      <c r="C22" s="21">
        <v>-192.1</v>
      </c>
      <c r="D22" s="21">
        <v>-69</v>
      </c>
      <c r="E22" s="21">
        <v>-614</v>
      </c>
      <c r="F22" s="22">
        <v>-345</v>
      </c>
      <c r="G22" s="45"/>
      <c r="H22" s="45"/>
      <c r="J22" s="21"/>
      <c r="K22" s="21"/>
    </row>
    <row r="23" spans="2:11" x14ac:dyDescent="0.35">
      <c r="B23" s="25" t="s">
        <v>39</v>
      </c>
      <c r="C23" s="21">
        <v>577</v>
      </c>
      <c r="D23" s="21">
        <v>33</v>
      </c>
      <c r="E23" s="21">
        <v>600</v>
      </c>
      <c r="F23" s="22">
        <v>31</v>
      </c>
      <c r="G23" s="45"/>
      <c r="H23" s="45"/>
      <c r="J23" s="21"/>
      <c r="K23" s="21"/>
    </row>
    <row r="24" spans="2:11" ht="15.75" thickBot="1" x14ac:dyDescent="0.4">
      <c r="B24" s="25" t="s">
        <v>16</v>
      </c>
      <c r="C24" s="30">
        <f t="shared" ref="C24:D24" si="6">SUM(C21:C23)</f>
        <v>903.96507082097139</v>
      </c>
      <c r="D24" s="30">
        <f t="shared" si="6"/>
        <v>133.88234747493266</v>
      </c>
      <c r="E24" s="30">
        <f>SUM(E21:E23)</f>
        <v>1585</v>
      </c>
      <c r="F24" s="31">
        <f t="shared" ref="F24" si="7">SUM(F21:F23)</f>
        <v>705.5</v>
      </c>
      <c r="G24" s="45"/>
      <c r="H24" s="45"/>
      <c r="J24" s="32"/>
      <c r="K24" s="32"/>
    </row>
    <row r="25" spans="2:11" x14ac:dyDescent="0.35">
      <c r="B25" s="25"/>
      <c r="C25" s="32"/>
      <c r="D25" s="32"/>
      <c r="E25" s="23"/>
      <c r="F25" s="24"/>
      <c r="G25" s="23"/>
      <c r="H25" s="23"/>
      <c r="J25" s="32"/>
      <c r="K25" s="23"/>
    </row>
    <row r="26" spans="2:11" x14ac:dyDescent="0.35">
      <c r="B26" s="33" t="s">
        <v>17</v>
      </c>
      <c r="C26" s="21"/>
      <c r="D26" s="21"/>
      <c r="E26" s="23"/>
      <c r="F26" s="24"/>
      <c r="G26" s="23"/>
      <c r="H26" s="23"/>
      <c r="J26" s="21"/>
      <c r="K26" s="23"/>
    </row>
    <row r="27" spans="2:11" x14ac:dyDescent="0.35">
      <c r="B27" s="34" t="s">
        <v>18</v>
      </c>
      <c r="C27" s="21"/>
      <c r="D27" s="21"/>
      <c r="E27" s="23"/>
      <c r="F27" s="24"/>
      <c r="G27" s="23"/>
      <c r="H27" s="23"/>
      <c r="J27" s="21"/>
      <c r="K27" s="23"/>
    </row>
    <row r="28" spans="2:11" x14ac:dyDescent="0.35">
      <c r="B28" s="25" t="s">
        <v>16</v>
      </c>
      <c r="C28" s="32">
        <f>C24</f>
        <v>903.96507082097139</v>
      </c>
      <c r="D28" s="32">
        <f>D24</f>
        <v>133.88234747493266</v>
      </c>
      <c r="E28" s="32">
        <f t="shared" ref="E28" si="8">E24</f>
        <v>1585</v>
      </c>
      <c r="F28" s="35">
        <f t="shared" ref="F28" si="9">F24</f>
        <v>705.5</v>
      </c>
      <c r="G28" s="32"/>
      <c r="H28" s="32"/>
      <c r="J28" s="32"/>
      <c r="K28" s="32"/>
    </row>
    <row r="29" spans="2:11" s="37" customFormat="1" x14ac:dyDescent="0.35">
      <c r="B29" s="36" t="s">
        <v>19</v>
      </c>
      <c r="C29" s="21"/>
      <c r="D29" s="21"/>
      <c r="E29" s="21"/>
      <c r="F29" s="22"/>
      <c r="G29" s="21"/>
      <c r="H29" s="21"/>
      <c r="J29" s="21"/>
      <c r="K29" s="21"/>
    </row>
    <row r="30" spans="2:11" s="37" customFormat="1" x14ac:dyDescent="0.35">
      <c r="B30" s="17" t="s">
        <v>12</v>
      </c>
      <c r="C30" s="21">
        <f>-C16</f>
        <v>801</v>
      </c>
      <c r="D30" s="21">
        <f t="shared" ref="D30" si="10">-D16</f>
        <v>653.93053549210936</v>
      </c>
      <c r="E30" s="21">
        <f>-E16</f>
        <v>2836</v>
      </c>
      <c r="F30" s="22">
        <f t="shared" ref="F30" si="11">-F16</f>
        <v>2291</v>
      </c>
      <c r="G30" s="21"/>
      <c r="H30" s="21"/>
      <c r="J30" s="21"/>
      <c r="K30" s="21"/>
    </row>
    <row r="31" spans="2:11" s="37" customFormat="1" x14ac:dyDescent="0.35">
      <c r="B31" s="17" t="s">
        <v>13</v>
      </c>
      <c r="C31" s="21">
        <f>-C17</f>
        <v>196</v>
      </c>
      <c r="D31" s="21">
        <f t="shared" ref="D31" si="12">-D17</f>
        <v>280.61635541182625</v>
      </c>
      <c r="E31" s="21">
        <f>-E17</f>
        <v>791</v>
      </c>
      <c r="F31" s="22">
        <f t="shared" ref="F31" si="13">-F17</f>
        <v>860</v>
      </c>
      <c r="G31" s="21"/>
      <c r="H31" s="21"/>
      <c r="J31" s="21"/>
      <c r="K31" s="21"/>
    </row>
    <row r="32" spans="2:11" s="37" customFormat="1" x14ac:dyDescent="0.35">
      <c r="B32" s="17" t="s">
        <v>22</v>
      </c>
      <c r="C32" s="21">
        <f>-C19</f>
        <v>0</v>
      </c>
      <c r="D32" s="21">
        <f>-D19</f>
        <v>0</v>
      </c>
      <c r="E32" s="21">
        <f t="shared" ref="E32" si="14">-E19</f>
        <v>15</v>
      </c>
      <c r="F32" s="22">
        <f t="shared" ref="F32" si="15">-F19</f>
        <v>2.5</v>
      </c>
      <c r="G32" s="21"/>
      <c r="H32" s="21"/>
      <c r="J32" s="21"/>
      <c r="K32" s="21"/>
    </row>
    <row r="33" spans="2:11" s="37" customFormat="1" x14ac:dyDescent="0.35">
      <c r="B33" s="17" t="s">
        <v>38</v>
      </c>
      <c r="C33" s="21">
        <f>-C22</f>
        <v>192.1</v>
      </c>
      <c r="D33" s="21">
        <f t="shared" ref="D33:F33" si="16">-D22</f>
        <v>69</v>
      </c>
      <c r="E33" s="21">
        <f t="shared" si="16"/>
        <v>614</v>
      </c>
      <c r="F33" s="22">
        <f t="shared" si="16"/>
        <v>345</v>
      </c>
      <c r="G33" s="21"/>
      <c r="H33" s="21"/>
      <c r="J33" s="21"/>
      <c r="K33" s="21"/>
    </row>
    <row r="34" spans="2:11" x14ac:dyDescent="0.35">
      <c r="B34" s="17" t="s">
        <v>20</v>
      </c>
      <c r="C34" s="21"/>
      <c r="D34" s="21"/>
      <c r="E34" s="21"/>
      <c r="F34" s="22"/>
      <c r="G34" s="21"/>
      <c r="H34" s="21"/>
      <c r="J34" s="21"/>
      <c r="K34" s="21"/>
    </row>
    <row r="35" spans="2:11" s="37" customFormat="1" x14ac:dyDescent="0.35">
      <c r="B35" s="17" t="s">
        <v>40</v>
      </c>
      <c r="C35" s="21">
        <f>-C23</f>
        <v>-577</v>
      </c>
      <c r="D35" s="21">
        <f>-D23</f>
        <v>-33</v>
      </c>
      <c r="E35" s="21">
        <f>-E23</f>
        <v>-600</v>
      </c>
      <c r="F35" s="22">
        <f>-F23</f>
        <v>-31</v>
      </c>
      <c r="G35" s="21"/>
      <c r="H35" s="21"/>
      <c r="J35" s="21"/>
      <c r="K35" s="21"/>
    </row>
    <row r="36" spans="2:11" x14ac:dyDescent="0.35">
      <c r="B36" s="17" t="s">
        <v>23</v>
      </c>
      <c r="C36" s="21">
        <f>-C18</f>
        <v>-63</v>
      </c>
      <c r="D36" s="21">
        <f>-D18</f>
        <v>-66.620999999999995</v>
      </c>
      <c r="E36" s="21">
        <f>-E18</f>
        <v>-156</v>
      </c>
      <c r="F36" s="22">
        <f>-F18</f>
        <v>-97</v>
      </c>
      <c r="G36" s="21"/>
      <c r="H36" s="21"/>
      <c r="J36" s="21"/>
      <c r="K36" s="21"/>
    </row>
    <row r="37" spans="2:11" x14ac:dyDescent="0.35">
      <c r="B37" s="25" t="s">
        <v>11</v>
      </c>
      <c r="C37" s="26">
        <f>SUM(C28:C36)</f>
        <v>1453.0650708209714</v>
      </c>
      <c r="D37" s="26">
        <f>SUM(D28:D36)</f>
        <v>1037.8082383788683</v>
      </c>
      <c r="E37" s="26">
        <f>SUM(E28:E36)</f>
        <v>5085</v>
      </c>
      <c r="F37" s="27">
        <f>SUM(F28:F36)</f>
        <v>4076</v>
      </c>
      <c r="G37" s="32"/>
      <c r="H37" s="32"/>
      <c r="J37" s="32"/>
      <c r="K37" s="32"/>
    </row>
    <row r="38" spans="2:11" x14ac:dyDescent="0.35">
      <c r="B38" s="38"/>
      <c r="C38" s="39"/>
      <c r="D38" s="39"/>
      <c r="E38" s="39"/>
      <c r="F38" s="41"/>
      <c r="G38" s="18"/>
      <c r="H38" s="18"/>
    </row>
    <row r="40" spans="2:11" x14ac:dyDescent="0.35">
      <c r="C40" s="4" t="s">
        <v>24</v>
      </c>
      <c r="D40" s="4" t="s">
        <v>24</v>
      </c>
    </row>
    <row r="42" spans="2:11" x14ac:dyDescent="0.35">
      <c r="C42" s="43" t="s">
        <v>37</v>
      </c>
    </row>
    <row r="43" spans="2:11" x14ac:dyDescent="0.35">
      <c r="B43" s="44" t="s">
        <v>28</v>
      </c>
      <c r="C43" s="49">
        <v>5438.0368323172161</v>
      </c>
    </row>
    <row r="44" spans="2:11" x14ac:dyDescent="0.35">
      <c r="B44" s="44" t="s">
        <v>36</v>
      </c>
      <c r="C44" s="49">
        <v>3483</v>
      </c>
    </row>
  </sheetData>
  <hyperlinks>
    <hyperlink ref="C7" r:id="rId1" display="2014@" xr:uid="{5A4EF7B5-4237-4BB4-B0B7-741DC92BDCFC}"/>
    <hyperlink ref="E7" r:id="rId2" display="2014@" xr:uid="{C195D942-6A80-4671-81CE-AF96CB2BEE20}"/>
    <hyperlink ref="D7" r:id="rId3" display="2014@" xr:uid="{4AD9CE52-8DA7-4AD2-9D19-D9F3494EF084}"/>
    <hyperlink ref="F7" r:id="rId4" display="2014@" xr:uid="{679A4965-5016-4187-A7D3-E98535E3E990}"/>
  </hyperlinks>
  <pageMargins left="0.38" right="0.24" top="1" bottom="1" header="0.5" footer="0.5"/>
  <pageSetup paperSize="9" orientation="portrait" horizontalDpi="300" verticalDpi="300" r:id="rId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Ind AS 116 Impact</vt:lpstr>
      <vt:lpstr>Press Release March 20 New</vt:lpstr>
      <vt:lpstr>Press Release March 21</vt:lpstr>
      <vt:lpstr>'Press Release March 20 New'!Print_Area</vt:lpstr>
      <vt:lpstr>'Press Release March 21'!Print_Area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10785-MAA</dc:creator>
  <cp:lastModifiedBy>Chetan Jain M</cp:lastModifiedBy>
  <cp:lastPrinted>2019-04-21T13:25:34Z</cp:lastPrinted>
  <dcterms:created xsi:type="dcterms:W3CDTF">2018-04-23T18:48:38Z</dcterms:created>
  <dcterms:modified xsi:type="dcterms:W3CDTF">2021-05-07T02:33:58Z</dcterms:modified>
</cp:coreProperties>
</file>